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steph\Desktop\Cardiology Review\"/>
    </mc:Choice>
  </mc:AlternateContent>
  <xr:revisionPtr revIDLastSave="0" documentId="13_ncr:1_{D119A562-CACE-419C-9DF6-0458C81E334C}" xr6:coauthVersionLast="45" xr6:coauthVersionMax="45" xr10:uidLastSave="{00000000-0000-0000-0000-000000000000}"/>
  <bookViews>
    <workbookView xWindow="28680" yWindow="-60" windowWidth="29040" windowHeight="15840" xr2:uid="{EE106C5F-5D8E-452B-B2B2-523E2335DB39}"/>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3" i="1" l="1"/>
  <c r="N49" i="1"/>
  <c r="N24" i="1"/>
  <c r="N22" i="1"/>
  <c r="AC64" i="1" l="1"/>
  <c r="J64" i="1"/>
  <c r="AC63" i="1"/>
  <c r="BI58" i="1"/>
  <c r="BB57" i="1"/>
  <c r="BA57" i="1"/>
  <c r="AZ57" i="1"/>
  <c r="AY57" i="1"/>
  <c r="AN57" i="1"/>
  <c r="M56" i="1"/>
  <c r="M55" i="1"/>
  <c r="M54" i="1"/>
  <c r="AC52" i="1"/>
  <c r="BG49" i="1"/>
  <c r="AC49" i="1"/>
  <c r="M49" i="1"/>
  <c r="M47" i="1"/>
  <c r="AC46" i="1"/>
  <c r="AC43" i="1"/>
  <c r="BG42" i="1"/>
  <c r="AC42" i="1"/>
  <c r="AC40" i="1"/>
  <c r="M36" i="1"/>
  <c r="AC33" i="1"/>
  <c r="AY29" i="1"/>
  <c r="BG24" i="1"/>
  <c r="AO24" i="1"/>
  <c r="AM24" i="1"/>
  <c r="AF24" i="1"/>
  <c r="AC24" i="1"/>
  <c r="M24" i="1"/>
  <c r="BK23" i="1"/>
  <c r="AO22" i="1"/>
  <c r="AM22" i="1"/>
  <c r="AF22" i="1"/>
  <c r="AC22" i="1"/>
  <c r="O22" i="1"/>
  <c r="M22" i="1"/>
  <c r="BE19" i="1"/>
  <c r="AO19" i="1"/>
  <c r="AH19" i="1"/>
  <c r="AC19" i="1"/>
  <c r="M19" i="1"/>
</calcChain>
</file>

<file path=xl/sharedStrings.xml><?xml version="1.0" encoding="utf-8"?>
<sst xmlns="http://schemas.openxmlformats.org/spreadsheetml/2006/main" count="995" uniqueCount="457">
  <si>
    <t>Supplemental Table: Congenital Heart Disease (CHD) in Down syndrome (DS)</t>
  </si>
  <si>
    <t>DATA EXTRACTED FROM ARTICLES</t>
  </si>
  <si>
    <t>Article</t>
  </si>
  <si>
    <t>PubMedID (PBID)  NOT PMCID</t>
  </si>
  <si>
    <t>First Author</t>
  </si>
  <si>
    <t>Corona-Rivera</t>
  </si>
  <si>
    <t>Zahari</t>
  </si>
  <si>
    <t>Muntha</t>
  </si>
  <si>
    <t>Yaqoob</t>
  </si>
  <si>
    <t>Santoro</t>
  </si>
  <si>
    <t>Brodwall</t>
  </si>
  <si>
    <t>Livingstone-Sinclair</t>
  </si>
  <si>
    <t>Boussouf</t>
  </si>
  <si>
    <t>El-Gilany</t>
  </si>
  <si>
    <t>Jaruratanasirikul</t>
  </si>
  <si>
    <t>Cua</t>
  </si>
  <si>
    <t>Morsy</t>
  </si>
  <si>
    <t>Benhaourech</t>
  </si>
  <si>
    <t>Korten</t>
  </si>
  <si>
    <t>Bergstrom</t>
  </si>
  <si>
    <t>Sica</t>
  </si>
  <si>
    <t>Bermudez</t>
  </si>
  <si>
    <t>Kim</t>
  </si>
  <si>
    <t>Morris</t>
  </si>
  <si>
    <t>Narayanan</t>
  </si>
  <si>
    <t>Tan</t>
  </si>
  <si>
    <t>Elmagrpy</t>
  </si>
  <si>
    <t>Bean</t>
  </si>
  <si>
    <t>Irving</t>
  </si>
  <si>
    <t>Weijerman</t>
  </si>
  <si>
    <t>Tomlinson</t>
  </si>
  <si>
    <t>Ali</t>
  </si>
  <si>
    <t>Freeman</t>
  </si>
  <si>
    <t>Nisli</t>
  </si>
  <si>
    <t>Cleves</t>
  </si>
  <si>
    <t>Vida</t>
  </si>
  <si>
    <t>Venugopalan</t>
  </si>
  <si>
    <t>McElhinney</t>
  </si>
  <si>
    <t>Mokhtar</t>
  </si>
  <si>
    <t>Stoll</t>
  </si>
  <si>
    <t>Spahis</t>
  </si>
  <si>
    <t>Torfs</t>
  </si>
  <si>
    <t>Aynaci</t>
  </si>
  <si>
    <t>Kallen</t>
  </si>
  <si>
    <t>Wells</t>
  </si>
  <si>
    <t>Khoury</t>
  </si>
  <si>
    <t>Selikowitz</t>
  </si>
  <si>
    <t>Tubman</t>
  </si>
  <si>
    <t>Pinto</t>
  </si>
  <si>
    <t>Ferencz</t>
  </si>
  <si>
    <t>Park</t>
  </si>
  <si>
    <t>Greenwood</t>
  </si>
  <si>
    <t>Tandon</t>
  </si>
  <si>
    <t>Matsuo</t>
  </si>
  <si>
    <t>Rowe</t>
  </si>
  <si>
    <t>Liu</t>
  </si>
  <si>
    <t>Evans</t>
  </si>
  <si>
    <t>Year</t>
  </si>
  <si>
    <t>Subjects studied (N)</t>
  </si>
  <si>
    <t>231 with DS, 100 wth CHD</t>
  </si>
  <si>
    <t>754 with DS, 414 with CHD</t>
  </si>
  <si>
    <t>116 with CHD</t>
  </si>
  <si>
    <t>350 with DS, 117 had CHD</t>
  </si>
  <si>
    <t>230 with DS, 101 with CHD</t>
  </si>
  <si>
    <t>1251 with DS, 724 with CHD</t>
  </si>
  <si>
    <t>41 with DS</t>
  </si>
  <si>
    <t>110 DS and CHD; 66 with DS and no CHD</t>
  </si>
  <si>
    <t>1720 with DS</t>
  </si>
  <si>
    <t>149 with DS</t>
  </si>
  <si>
    <t>5737 neonates with DS; of those, 431 died</t>
  </si>
  <si>
    <t>302 with DS, 177 with CHD</t>
  </si>
  <si>
    <t>128 with DS and CHD</t>
  </si>
  <si>
    <t>1549 with DS and CHD</t>
  </si>
  <si>
    <t>2588 with DS</t>
  </si>
  <si>
    <t>68 with DS and CHD</t>
  </si>
  <si>
    <t>1,207 patients with Down syndrome, among whom 604 (50.0%) had been diagnosed with congenital heart disease</t>
  </si>
  <si>
    <t>Of the 394 infants with DS, 224 (56.9%) had a CHD</t>
  </si>
  <si>
    <t xml:space="preserve">7,044 live births and fetal deaths with Down syndrome </t>
  </si>
  <si>
    <t>418 consecutive patients with DS. Congenital heart disease was present in 256 (63.4 %) of 404 children with Down syndrome. 404 had undergone Echo</t>
  </si>
  <si>
    <t>Five hundred and eighty-eight patients with trisomy 21 born in 1996-2010; 385 with CHD</t>
  </si>
  <si>
    <t>1193 patients with DS, 537 with CHD.</t>
  </si>
  <si>
    <t>1011 mothers of infants with DS</t>
  </si>
  <si>
    <t>821 with DS</t>
  </si>
  <si>
    <t>482 children with T21</t>
  </si>
  <si>
    <t>76 children with DS</t>
  </si>
  <si>
    <t>80 patients with DS</t>
  </si>
  <si>
    <t>1469 infants</t>
  </si>
  <si>
    <t>1042 patients with DS, 412 had CHD</t>
  </si>
  <si>
    <t>11,372 DS births; Approximately 36% of DS discharges
recorded selected cardiac malformations (3,560 per
10,000 5 35.6%)</t>
  </si>
  <si>
    <t>349 patients with DS, 189 with congenital cardiac malformation</t>
  </si>
  <si>
    <t>54 with DS and CHD</t>
  </si>
  <si>
    <t>114 with DS, 75 with CHD</t>
  </si>
  <si>
    <t>514 infants with DS</t>
  </si>
  <si>
    <t>239 with DS and fetal CHD, 150 live births with Down syndrome</t>
  </si>
  <si>
    <t>216 patients with DS</t>
  </si>
  <si>
    <t>687 infants with Down syndrome</t>
  </si>
  <si>
    <t>227 infants with DS</t>
  </si>
  <si>
    <t>31 chidlren with Down syndrome, of these, 20 had CHD (71.4%)</t>
  </si>
  <si>
    <t>398 with DS; of those, 184 with CHD (46.2%)</t>
  </si>
  <si>
    <t>2894 infants with DS</t>
  </si>
  <si>
    <t>5,581 infants with DS; 5,581 infants with DS was identified: 1,554 from Central-East France (1976-1991), 1,877 from 1taly:IPIMC (1978-1990), and 2,140 from Sweden (1978-1993).</t>
  </si>
  <si>
    <t>102 infants with DS who had an echocardiogram, 49 (48%) had a heart defect</t>
  </si>
  <si>
    <t>532 cases of Down syndrome, Of the 532 infants with Down syndrome ascertained in MACDP from 1968 through 1989, 173 (33 percent) had CCM recorded in all the sources of ascertainment available.</t>
  </si>
  <si>
    <t>204 children with DS, 72 with CHD</t>
  </si>
  <si>
    <t>81 newborn infants with Down syndrome, 34 had CHD</t>
  </si>
  <si>
    <t>210 with DS and CHD</t>
  </si>
  <si>
    <t>218 with DS and CHD</t>
  </si>
  <si>
    <t>251 patients with DS and CHD</t>
  </si>
  <si>
    <t>369 with DS, 230 had CHD</t>
  </si>
  <si>
    <t>55 with DS and CHD</t>
  </si>
  <si>
    <t>106 with DS</t>
  </si>
  <si>
    <t>184 children describes "mongolism", data on 174, of which 70 had CHD</t>
  </si>
  <si>
    <t>216 with DS ("mongoloid"); 27 with CHD</t>
  </si>
  <si>
    <t>28 with DS "mongols" and CHD</t>
  </si>
  <si>
    <t>Ages covered</t>
  </si>
  <si>
    <t>birth to 21 yrs</t>
  </si>
  <si>
    <t>mean age 4.3 +- 1.5 months</t>
  </si>
  <si>
    <t>median age at diagnosis 9.5 months (2 days to 16 years)</t>
  </si>
  <si>
    <t>median 7.8 years</t>
  </si>
  <si>
    <t>2 to 18 years</t>
  </si>
  <si>
    <t>1 day to 15 years</t>
  </si>
  <si>
    <t>0 to 18 years</t>
  </si>
  <si>
    <t>15 days to 18 years</t>
  </si>
  <si>
    <t>infants</t>
  </si>
  <si>
    <t>median age at diagnosis was 6 months, range from 2 to 13 months</t>
  </si>
  <si>
    <t>median age 2 days (1–30 days)</t>
  </si>
  <si>
    <t>4 hours to 15 years</t>
  </si>
  <si>
    <t>4 years 7 months to 17 years 1 month with a mean age of 8 years 9 months (1 16 females and 88 males).</t>
  </si>
  <si>
    <t>16 hours to 44 years</t>
  </si>
  <si>
    <t>2 days to 5 years</t>
  </si>
  <si>
    <t>Source of subjects</t>
  </si>
  <si>
    <t>hospital in Guadalajara</t>
  </si>
  <si>
    <t>major hospital in center of capital; tertiary and university hospital</t>
  </si>
  <si>
    <t>medical genetics department</t>
  </si>
  <si>
    <t>population-based registry of CAs</t>
  </si>
  <si>
    <t>national registers</t>
  </si>
  <si>
    <t>pediatric hospital</t>
  </si>
  <si>
    <t>university hospital and 6 DS centres</t>
  </si>
  <si>
    <t>hospital record-based</t>
  </si>
  <si>
    <t>birth defects registry system</t>
  </si>
  <si>
    <t>Pediatric Health Information Systems (PHIS) database</t>
  </si>
  <si>
    <t xml:space="preserve">pediatric cardiology unit </t>
  </si>
  <si>
    <t>CHD registry at university hospital</t>
  </si>
  <si>
    <t>German
National Register for Congenital Heart Defects</t>
  </si>
  <si>
    <t>referral center for cardiology</t>
  </si>
  <si>
    <t>Down syndrome outpatient clinic</t>
  </si>
  <si>
    <t>medical insurance claims database of the National Health Insurance Corporation; uses diagnosis code</t>
  </si>
  <si>
    <t>population-based registries</t>
  </si>
  <si>
    <t>tertiary care centre - department of pediatric genetics</t>
  </si>
  <si>
    <t>cardiology clinic</t>
  </si>
  <si>
    <t>population-based case-control National Down
Syndrome Project</t>
  </si>
  <si>
    <t>regional pediatric cardiology database</t>
  </si>
  <si>
    <t>national registry used by pediatricians</t>
  </si>
  <si>
    <t>cardiac center</t>
  </si>
  <si>
    <t>population-based case-control National Down Syndrome Project</t>
  </si>
  <si>
    <t>pediatric cardiology unit</t>
  </si>
  <si>
    <t>national hospital discharge dataset</t>
  </si>
  <si>
    <t>pediatric cardiology department</t>
  </si>
  <si>
    <t>pediatric echo clinic</t>
  </si>
  <si>
    <t>genetics clinic</t>
  </si>
  <si>
    <t>registries of congenital anomalies</t>
  </si>
  <si>
    <t>outpatient Down syndrome clinic</t>
  </si>
  <si>
    <t>California Birth Defects Monitoring Program (CBDMP) is an active surveillance program that mon- itors counties representing more than half the births in California. Abstractors inspect the obstetric, nursery, pediatric, and pathology logs of all birthing and pediatric tertiary-care hospitals and abstract the charts of any infant recorded as having a structural birth defect. Ab? stractors also visit all genetic laboratories in the moni- tored counties to record all abnormal karyoty</t>
  </si>
  <si>
    <t xml:space="preserve"> Metropolitan Atlanta Congenital Defects Program (MACDP) of the CDC</t>
  </si>
  <si>
    <t>hospital, pediatrics department</t>
  </si>
  <si>
    <t>congenital malformation registry</t>
  </si>
  <si>
    <t>California Birth Defects Monitoring Program (CBDMP)</t>
  </si>
  <si>
    <t>three birth defects registries</t>
  </si>
  <si>
    <t>karyotype analysis and confirmation of Down syndrome by the Laboratory of Medical Genetics at the University of Alabama at Birmingham.</t>
  </si>
  <si>
    <t>Metropolitan Atlanta Congenital Defects Program through the CDC</t>
  </si>
  <si>
    <t>parent survey</t>
  </si>
  <si>
    <t>regional pediatric cardiology service</t>
  </si>
  <si>
    <t>pediatric cardiology outpatient clinic</t>
  </si>
  <si>
    <t>pediatric cardiology centers</t>
  </si>
  <si>
    <t>two pediatric hospitals</t>
  </si>
  <si>
    <t>pediatric hospital, cardiology clinic</t>
  </si>
  <si>
    <t>hospital</t>
  </si>
  <si>
    <t>Location (state if US)</t>
  </si>
  <si>
    <t>multiple</t>
  </si>
  <si>
    <t>Georgia, New York, Arkansas, Iowa, New Jersey, California</t>
  </si>
  <si>
    <t>Pennsylvania</t>
  </si>
  <si>
    <t>Texas</t>
  </si>
  <si>
    <t xml:space="preserve">California  </t>
  </si>
  <si>
    <t>Georgia</t>
  </si>
  <si>
    <t>California</t>
  </si>
  <si>
    <t>Alabama</t>
  </si>
  <si>
    <t>Maryland, Washington DC, Virginia</t>
  </si>
  <si>
    <t>Maryland, Pennsylvania</t>
  </si>
  <si>
    <t>Massachusetts</t>
  </si>
  <si>
    <t>Minnesota</t>
  </si>
  <si>
    <t>Location (country)</t>
  </si>
  <si>
    <t>Mexico</t>
  </si>
  <si>
    <t>Malaysia</t>
  </si>
  <si>
    <t>Ethiopia</t>
  </si>
  <si>
    <t>Pakistan</t>
  </si>
  <si>
    <t>Italy</t>
  </si>
  <si>
    <t>Norway</t>
  </si>
  <si>
    <t>Jamaica</t>
  </si>
  <si>
    <t>Algeria</t>
  </si>
  <si>
    <t>Egypt</t>
  </si>
  <si>
    <t>Thailand</t>
  </si>
  <si>
    <t>United States</t>
  </si>
  <si>
    <t>Saudi Arabia</t>
  </si>
  <si>
    <t>Morocco</t>
  </si>
  <si>
    <t xml:space="preserve">Germany </t>
  </si>
  <si>
    <t>Sweden</t>
  </si>
  <si>
    <t>Brazil</t>
  </si>
  <si>
    <t>Korea</t>
  </si>
  <si>
    <t>Europe</t>
  </si>
  <si>
    <t>India</t>
  </si>
  <si>
    <t>Singapore</t>
  </si>
  <si>
    <t>Libya</t>
  </si>
  <si>
    <t>United Kingdom</t>
  </si>
  <si>
    <t>Netherlands</t>
  </si>
  <si>
    <t>Sudan</t>
  </si>
  <si>
    <t>Turkey</t>
  </si>
  <si>
    <t>Guatemala</t>
  </si>
  <si>
    <t>Oman</t>
  </si>
  <si>
    <t>Europe - 12 countries</t>
  </si>
  <si>
    <t>France</t>
  </si>
  <si>
    <t>France, Italy, Sweden</t>
  </si>
  <si>
    <t>Australia</t>
  </si>
  <si>
    <t>Ireland</t>
  </si>
  <si>
    <t>Portugal</t>
  </si>
  <si>
    <t>Japan</t>
  </si>
  <si>
    <t>Canada</t>
  </si>
  <si>
    <t>England</t>
  </si>
  <si>
    <t>Demographic variables (gender, race, prenatal or postnatal diagnosis of CHD, prenatal or postnatal diagnosis of DS) and inclusion criteria</t>
  </si>
  <si>
    <t>born 2009 - 2018; all were Mexican mestizo origin from Western Mexico; T21 confirmed by karyotype; all had Echo in first month of life;  Among the group of cases, father's average schooling was significantly lower (p = .003) and mother's
antepartum BMI was significantly higher (p = .045), respectively. No differences were found for the rest of assessed characteristics; Lack of FA supplementation before pregnancy in the mothers of infants of the group
of cases was associated with an increased risk of CHDs (aORs = 2.9, 95% CI: 1.0–8.6).</t>
  </si>
  <si>
    <t>born 2006 - 2015</t>
  </si>
  <si>
    <t>born April 2010 - May 2015; 53 male and 63 female; all have CHD</t>
  </si>
  <si>
    <t>reviewed from 2010 to 2016; gives chromosome result / type of DS</t>
  </si>
  <si>
    <t>born 2003-2015; 130 males and 100 females. Sex difference was more evident in DS than in non-DS infants - Total CHD higher risk in females than males with DS (RRR=0.63; 95% CI: 0.52–0.77), in particular for severe CHDs with higher risk in females than in males born with DS (RRR=0.38; 95% CI: 0.25–0.57).</t>
  </si>
  <si>
    <t>born 1994-2009, or died 1994-2014</t>
  </si>
  <si>
    <t>2012 to 2015</t>
  </si>
  <si>
    <t>2009 - 2013; of those with CHD, 50 female and 60 male; 13 with consanguinity, 97 no consanguinity</t>
  </si>
  <si>
    <t>2003 to 2016; karyotype-proven DS; The logistic regression model predicted 65.7% of CHD and revealed that passive maternal smoking, lack of folic acid/multivitamin supplementation and parental consanguinity were the independent predictors of CHD in children with DS with adjusted odds ratios of 1.9, 1.8 and 1.9, respectively.</t>
  </si>
  <si>
    <t>born 2009-2013; Chromosome studies were done in 131 cases (87.9%), with findings of trisomy 21 in 126 (96.2%), translocation 14/21 in 4 (3.0%), and translocation 21/21 in 1 (0.8%).</t>
  </si>
  <si>
    <t>born 2000 to 2014; 2505 males: 3210 females; all were admitted to hospital in PHIS database within 30 days of birth</t>
  </si>
  <si>
    <t>review from 2008 to 2013; all had echo</t>
  </si>
  <si>
    <t>review from 2008 to 2014; The genders were equally represented; The median age of mothers.  DS not all confirmed with chromosomes
at delivery was 39 years (16–47).
(gender ratio 1)</t>
  </si>
  <si>
    <t>registry created in 2003</t>
  </si>
  <si>
    <t>from 1992 to 2012; Smoking showed an association with the risk of congenital heart defect, mostly driven by an association with VSD (adjusted RR 1.57 [1.18–2.09]). Neither diabetes nor hypertensive disease during pregnancy was associated with congenital heart defect. Infant girls faced a 12% higher risk of congenital heart defects compared with infant boys. The association was mostly driven by an increased risk among girls for AVSD (adjusted RR 1.29 [1.12–1.50]). The overall risk of congenital heart defect among infants with Down syndrome was similar over time (Table 1). Higher maternal age was significantly associated with a lower risk (P = .03); the adjusted RR (95% CI) of 0.99 (0.98–1.00) suggested a 1% risk reduction per year of age.</t>
  </si>
  <si>
    <t>2011 to 2012; 36 female and 32 male</t>
  </si>
  <si>
    <t>attending clinic from 2005 to 2013; All the patients underwent more than one echocardiography
examination: one brought to the first visit and at least one other,
requested at this service for follow-ups.</t>
  </si>
  <si>
    <t>in 2005 to 2006</t>
  </si>
  <si>
    <t xml:space="preserve">7,044 live births and fetal deaths withDown syndrome registered in 28 European population-based congenital anomaly registries covering seven million births during 2000–2010.  Female babies with Down syndrome were significantly more likely to have a cardiac anomaly compared to male babies
(47.6% compared with 40.4%, P&lt;0.001) and significantly less likely to have a non-cardiac anomaly (12.9% compared with 16.7%, P&lt;0.001). </t>
  </si>
  <si>
    <t>418 consecutive patients with Down syndrome attending the Department of Pediatric Genetics from a tertiary care centre in Kerala with a comprehensive Pediatric Cardiac Program, from November 2005 through April 2012.</t>
  </si>
  <si>
    <t>Five hundred and eighty-eight patients with trisomy 21 born in 1996-2010; confirmed with karyotyping</t>
  </si>
  <si>
    <t>referred to clinic between 1995 to 2008</t>
  </si>
  <si>
    <t>infants with DS born from 2001 through 2004 at six sites across the country (Georgia, New York, Arkansas, Iowa, New Jersey, California); studied folate supplementation - Lack of maternal folic acid supplementation was more frequent among infants with Down syndrome and atrioventricular septal defects (odds ratio [OR], 1.69; 95% confidence interval [CI], 1.08–2.63; p 5 0.011) or atrial septal defects (OR, 1.69; 95% CI, 1.11–2.58; p 5 0.007) than among infants with Down syndrome and no heart defect.</t>
  </si>
  <si>
    <t>Data was subdivided into two eras, 1985–1995 and 1996–2006, and surgical results and outcomes compared.</t>
  </si>
  <si>
    <t>prospective study of a birth
cohort of children with DS born between 2003 and 2006
registered by the Dutch Paediatric Surveillance Unit
(DPSU)</t>
  </si>
  <si>
    <t>identified from cardiac clinic register; retrospective descriptive study of all children with trisomy 21 presenting to the Bustamante Hospital for Children for cardiac evaluation who were born between January, 1995 and December, 2004.</t>
  </si>
  <si>
    <t>All children diagnosed clinically to have DS, with or without confirmation of chromosomal studies, were included in the study. Patients were seen at the Sudan Heart Centre from July 2004 to November 2007. Clinical and complete echocardiographic examinations were done for each patient</t>
  </si>
  <si>
    <t>Between 2000 and 2004, six sites collected DNA, clinical, and epidemiological information on parents and infants. We used logistic regression to examine factors associated with the most common Down syndrome-associated heart defects.</t>
  </si>
  <si>
    <t>paediatric patients with DS who underwent cardiologic screening between 1994 and 2007 and were reviewed in our Paediatric Cardiology unit.</t>
  </si>
  <si>
    <t>ICD-9-CM diagnosis codes for data from the Healthcare Cost and Utilization Project were used to identify infants with and without DS, and to classify birth defects. The study population consisted of liveborn infants discharged from the hospital from 1993 through 2002</t>
  </si>
  <si>
    <t>cardiologic screening examination between January, 1997, and December, 2003, in the only department dealing with Paediatric Cardiology in Guatemala</t>
  </si>
  <si>
    <t>All children with DS referred to the Clinic from 1995-1998 formed the subjects (Group I). Children without DS or other known associations of CHD seen at the clinic during the same period served as controls (Group II). Two-dimensional echo-Doppler studies were performed on both groups and the results compared.</t>
  </si>
  <si>
    <t>All patients with Down syndrome and trisomy 21 confirmed by karyotype who underwent physical examination and echocardiography in the neonatal period (&lt;=30 days of age) at our institution between 1988 and 1999 were identified. Acutely ill patients were excluded, as were those in whom a fetal echocardiogram had been performed (n=4).</t>
  </si>
  <si>
    <t>from July 1995 to June 2000; multiple regression showed the following to be independently associated with increased risk of congenital heart disease: parental consanguinity, maternal parents' consanguinity, mother's antibiotic use in pregnancy, oral contraceptive use and diabetes in the mother.</t>
  </si>
  <si>
    <t>Routine prenatal ultrasound screening for congenital malformations was performed in all registry areas except in the Danish and in The Netherland registries. In countries in which more than one ultrasound scan is offered (Table 1), the scan performed in the first
and/or third trimester of pregnancy was mainly for biometric purposes. Termination of pregnancy (TOP) after prenatal diagnosis of major congenital malformations was permitted in all registry areas.  Thestudy periodwas1 July 1996 to 31December 1998, however not all registries covered the whole time period. The total number of births in the registry areas was 709 030.</t>
  </si>
  <si>
    <t>Medical evaluations were made of 669 outpatients with DS (930 visits) seen in a weekly multidisciplinary DS clinic between May 1993 and May 1999</t>
  </si>
  <si>
    <t>case-control study of DS among pregnancies that terminated between July 1991 and De- cember 1993 in the CBDMP surveillance area. We in- terviewed, in English or Spanish, mothers of the first qualifying 997 confirmed DS cases. We excluded infants who were adopted or had left California and those whose mothers did not speak English or Spanish</t>
  </si>
  <si>
    <t>1989-1995; ADSP population was ascertained through the ongoing Metropolitan Atlanta Congenital Defects Program (MACDP) of the CDC. The MACDP uses multiple sources to identify infants born with birth defects including DS. MACDP personnel monitor births in the five-county metropolitan Atlanta area by regularly reviewing records from birth hospitals, pediatricians, specialty clinics, and cytogenetic laboratories. Details of the system are described elsewhere [Edmonds et al., 1981]. Additionally, for the present study, identification of DS infants within the five-county Atlanta area was facilitated because many were referred to Emory University for karyotyping, genetic consultation, or cardiac evaluation. Included in the current report are all liveborn infants with trisomy 21 born between January 1, 1989 and June 30, 1995 to women living in the five-county Atlanta area at the time of the birth.</t>
  </si>
  <si>
    <t>time frame not listed</t>
  </si>
  <si>
    <t xml:space="preserve">For each of the 398 new DS cases which were ascertained during the period 1979 to 1996 more than 50 factors were studied and compared to those from control infants. The prevalence of DS was 1.66 per 1000; 2.2% of the DS cases were stillbirths and 29.4% were induced abortions. </t>
  </si>
  <si>
    <t>1983 to 1993, representing a population of 2,493,331 live births occurring in the California counties monitored by the registry. The California Birth Defects Monitoring Program
(CBDMP) is an active surveillance program that includes counties representing more than half the births in California. Specially trained abstractors for the registry inspect the obstetric, nursery, pediatric, and pathology logs of all birthing and pediatric tertiary-care hospitals in the monitored counties and pull the charts of all infants or abortuses with a suspected structural defect.</t>
  </si>
  <si>
    <t>5,581 infants with DS using information from three registries of congenital malformations in Europe and compared the rate of certain common major malformations in DS with the rates in other infants.  three registries: the Central-East France Registry is a regional, population-based registry with multiplesource ascertainment of cases and approximately 100,000 annual births. Data were obtained for 1976-1991. The 1taly:IPIMC Registry is a hospitalbased registry drawing data from 114 hospitals all over Italy (about 25% of all Italian births) and has approximately 130,000 annual births. Data were obtained for 1978-1990. The Swedish Registry is a national, population-based multiple source registry covering about 100,000 annual births. Data were obtained for 1978-1993..</t>
  </si>
  <si>
    <t>January 1, 1988, and June 30, 1992, 146 Alabama newborn infants (birth to 1 month of age) had karyotype analysis and confirmation of Down syndrome by the Laboratory of Medical Genetics at the University of Alabama at Birmingham. These unselected patients were referred by primary physicians who then made the decision about referral for echocardiography.</t>
  </si>
  <si>
    <t>recorded in the Metropolitan Atlanta Congenital Defects Program from 1968 through 1989</t>
  </si>
  <si>
    <t>survey when they attanded a conference on Down syndrome held in Sydney in June 1991</t>
  </si>
  <si>
    <t>born in Northern Ireland between November 1987 and November 1989; proportion of affected boys and girls was similar (40% males v 46% females).</t>
  </si>
  <si>
    <t>all patients admitted from 1970 to 1987 with Down syndrome were reviewed for evidence of congenital cardiac malformations.</t>
  </si>
  <si>
    <t>from 1981 to 1986; Cases are ascertained through the collaboration of the six pediatric cardiology centers that serve Maryland, Washington, D.C., and the six adjacent counties in northern Virginia. Live-born infants ar e eligible for inclusion if the clinical diagnosis of a cardiovascular malformation has been confirmed before 1 year of age by echocardiography</t>
  </si>
  <si>
    <t>all patients referred to the Johns Hopkins Hospital and the Children's Hospital of Pittsburgh cardiac clinics who had both Down syndrome and CHD, a total of 251 patients. One hundred four patients were seen at the Johns Hopkins Hospital between July 1964 and May 1972, and 147 patients were seen at the Children's Hospital of Pittsburgh between July 1968 and October 1972.</t>
  </si>
  <si>
    <t>diagnostic files of the Cardiology Department, the Pathology Registry and Medical Records Department of the Children’s Hospital Medical Center were searched and the records of all patients admitted with DS from 1962 to 1973</t>
  </si>
  <si>
    <t>30 female, 25 male</t>
  </si>
  <si>
    <t>1966 to 1968; pediatric hospital in Tokyo</t>
  </si>
  <si>
    <t>1955 to 1957</t>
  </si>
  <si>
    <t>1944 to 1958</t>
  </si>
  <si>
    <t>1911 to 1949, necropsies at Hospital for Sick Children</t>
  </si>
  <si>
    <t>Methods</t>
  </si>
  <si>
    <t>Retrospective review, and interview of mothers</t>
  </si>
  <si>
    <t>retrospective, two centers in Malaysia</t>
  </si>
  <si>
    <t>retrospective review</t>
  </si>
  <si>
    <t>national registers, retrospective review of diagnosis codes</t>
  </si>
  <si>
    <t>retrospective, descriptive</t>
  </si>
  <si>
    <t>prospective medical history, exam, labs and 2-D echo</t>
  </si>
  <si>
    <t>retrospective</t>
  </si>
  <si>
    <t>retrospective review of birth defects registry</t>
  </si>
  <si>
    <t>review of national PHIS database to compare those neonatal with DS who died, vs those who lived</t>
  </si>
  <si>
    <t>retrospective, descriptive study of CHD registry</t>
  </si>
  <si>
    <t>review of registry</t>
  </si>
  <si>
    <t>population-based cohort study based on national health registers</t>
  </si>
  <si>
    <t>cross-sectional study</t>
  </si>
  <si>
    <t>registry review</t>
  </si>
  <si>
    <t>cross sectional study</t>
  </si>
  <si>
    <t>population-based registry</t>
  </si>
  <si>
    <t>prospective study, pediatrician-reported information</t>
  </si>
  <si>
    <t>not stated</t>
  </si>
  <si>
    <t>population-based National Down Syndrome Project</t>
  </si>
  <si>
    <t>records review</t>
  </si>
  <si>
    <t>record review</t>
  </si>
  <si>
    <t>clinic records</t>
  </si>
  <si>
    <t>surveillance program</t>
  </si>
  <si>
    <t>records review from birth defects records and university records</t>
  </si>
  <si>
    <t>review</t>
  </si>
  <si>
    <t xml:space="preserve">review of he California Birth Defects Monitoring Program (CBDMP) </t>
  </si>
  <si>
    <t>genetics lab, record review</t>
  </si>
  <si>
    <t>birth defects registry</t>
  </si>
  <si>
    <t>prospective screening</t>
  </si>
  <si>
    <t>database</t>
  </si>
  <si>
    <t>Study design</t>
  </si>
  <si>
    <t>case-control</t>
  </si>
  <si>
    <t>cohort</t>
  </si>
  <si>
    <t>cohort - DS+CHD comp to DS-CHD</t>
  </si>
  <si>
    <t>cohort - with control group</t>
  </si>
  <si>
    <t>cohort - with and without CHD</t>
  </si>
  <si>
    <t>cohort - neonates with DS who died, vs those who lived</t>
  </si>
  <si>
    <t>cohort (case-control on +/- use of supplement with folic acid)</t>
  </si>
  <si>
    <t>case-control re: risk for CHD</t>
  </si>
  <si>
    <t xml:space="preserve">CA population-based sample, case-control re: </t>
  </si>
  <si>
    <t>population-based sample</t>
  </si>
  <si>
    <t>CA population-based sample</t>
  </si>
  <si>
    <t>population-based</t>
  </si>
  <si>
    <t>Population-based?</t>
  </si>
  <si>
    <t>no</t>
  </si>
  <si>
    <t>Yes</t>
  </si>
  <si>
    <t>Not stated</t>
  </si>
  <si>
    <t>No</t>
  </si>
  <si>
    <t>yes</t>
  </si>
  <si>
    <t>yes - for CHD; no - for DS (i.e. only include CHD and DS, not DS without CHD)</t>
  </si>
  <si>
    <t>multiple times / time frames?</t>
  </si>
  <si>
    <t xml:space="preserve">no </t>
  </si>
  <si>
    <t>Data to support Key Q</t>
  </si>
  <si>
    <r>
      <t xml:space="preserve">What is the </t>
    </r>
    <r>
      <rPr>
        <b/>
        <sz val="6"/>
        <color theme="1"/>
        <rFont val="Calibri"/>
        <family val="2"/>
        <scheme val="minor"/>
      </rPr>
      <t>prevalence</t>
    </r>
    <r>
      <rPr>
        <sz val="6"/>
        <color theme="1"/>
        <rFont val="Calibri"/>
        <family val="2"/>
        <scheme val="minor"/>
      </rPr>
      <t xml:space="preserve"> of congenital heart disease in DS? </t>
    </r>
  </si>
  <si>
    <t>A downward trend in the prevalence of overall CHD (from 56.2% to
25%) and isolated CHD (from 56.2% to 19.8%) was observed
in different birth cohorts (p&lt;.001). 56.2% is birth 1992-1996, 25% is 2012-2016. **decrease in isolated CHD (p&lt;.001) but no change in multiple CHD** OPPPOSITE PATTERN???</t>
  </si>
  <si>
    <t>The percentages of DS infants with a congenital heart disease and congenital
hypothyroidism in this current study were greater
than those in the previous study, but not to the level of
statistical signifi cance (P=0.44 and 0.14 for congenital
heart disease and congenital hypothyroidism, respectively),</t>
  </si>
  <si>
    <t>Among 2588 singleton live-born
infants with Down syndrome
between 1992 and 2012, 549 (21%)
were born preterm (&lt;37 completed
gestational weeks) and 237 (9%)
were born small for gestational age.
In total, 1387 infants had a diagnosed
congenital heart defect, giving an
overall birth prevalence of 54%
(Table 2).</t>
  </si>
  <si>
    <t>prevalence of DS was 4.4 per 10,000 total births,</t>
  </si>
  <si>
    <t>14,109 cases with Down syndrome of whom 6,738 were live births, 306 fetal deaths, and 7,065 TOPFAs. 7,044 live births and fetal deaths withDown syndrome, Overall, 43.6% (95% CI: 42.4–44.7%) of births with Down syndrome had a cardiac anomaly.  The prevalence of cardiac and non-cardiac congenital anomalies in babies with Down syndrome has remained constant, suggesting that population screening for Down syndrome and subsequent terminations has not influenced the prevalence of specific congenital anomalies in these babies.</t>
  </si>
  <si>
    <r>
      <t xml:space="preserve">1469 infants with DS, of those, </t>
    </r>
    <r>
      <rPr>
        <b/>
        <sz val="6"/>
        <color theme="1"/>
        <rFont val="Calibri"/>
        <family val="2"/>
        <scheme val="minor"/>
      </rPr>
      <t>1079</t>
    </r>
    <r>
      <rPr>
        <sz val="6"/>
        <color theme="1"/>
        <rFont val="Calibri"/>
        <family val="2"/>
        <scheme val="minor"/>
      </rPr>
      <t xml:space="preserve"> completed a questionnaire; of those, 483 had heart defect and 596 had no heart defect</t>
    </r>
  </si>
  <si>
    <t>In 1985–2006 there were 754,486 live births in the population. 821 infants were live-born with Down’s syndrome (1.09 per 1000 live births). 342 (42%) infants with Down’s syndrome had a cardiovascular anomaly.</t>
  </si>
  <si>
    <t>The DPSU registered 820 children with DS who were born between January 1, 2003 and December 31, 2006. A total of 630 questionnaires were returned by the DPSU, and of these, 482 included complete data regarding the cardiac status. A CHD was reported in 207 (43%) of the children with trisomy 21, which is significantly higher than the prevalence of CHD in the Dutch reference population (0.62%, p&lt;0.001) [12] (Fig. 1).</t>
  </si>
  <si>
    <t>1469 patients with DS, of which 649 (44.2%) had one or more CHD, 820 (55.8) had no CHD</t>
  </si>
  <si>
    <t>11,372 DS births representing an estimated population of 43,463 infants with DS (95%CI: 41,986 to 44,939). Prevalence of CHD n =15,855, a rate of 3,560.36 per 10,000 newborn hospitalizations in 1993-2002</t>
  </si>
  <si>
    <t>687 infants with DS, 385 have CHD (56%)</t>
  </si>
  <si>
    <t>227 cases, 44% have CHD</t>
  </si>
  <si>
    <t>population of 2,493,331, of which 2,894 infants have DS. Of these, 1620 have Cardiovascular system birth defect = rate of 559.78 / 1,000 births.</t>
  </si>
  <si>
    <t>Cardiac defects were registered in 26% of all cases (varying between
programs) but 28% of the cardiac defects were unspecified.</t>
  </si>
  <si>
    <t>Overall, 33% of the cases have reported cardiovascular malformations (Of the 532 infants with Down syndrome ascertained in MACDP from 1968 through 1989, 173 (33 percent) had CCM recorded in all the sources of ascertainment available.). However, the frequency of these defects in Down syndrome infants increased dramatically from about 20% in the early 1970s to more than 50% in the late 1980s (p = 0.0001). This upward trend was seen for all major categories of cardiac defects and persisted after the cases were stratified by race, sex, maternal age, hospital of birth, birth weight, and gestational age. These results show improvement in the ascertainment of cardiovascular malformations among Down syndrome infants in a surveillance population.</t>
  </si>
  <si>
    <r>
      <t xml:space="preserve">What is the </t>
    </r>
    <r>
      <rPr>
        <b/>
        <sz val="6"/>
        <color theme="1"/>
        <rFont val="Calibri"/>
        <family val="2"/>
        <scheme val="minor"/>
      </rPr>
      <t>type</t>
    </r>
    <r>
      <rPr>
        <sz val="6"/>
        <color theme="1"/>
        <rFont val="Calibri"/>
        <family val="2"/>
        <scheme val="minor"/>
      </rPr>
      <t xml:space="preserve"> of congenital heart disease in DS? </t>
    </r>
  </si>
  <si>
    <t>Longitudinal - no significant trend durign the 10 years</t>
  </si>
  <si>
    <t>2009-2013</t>
  </si>
  <si>
    <t>1992-2002</t>
  </si>
  <si>
    <t>1992-1994</t>
  </si>
  <si>
    <t>1995-1997</t>
  </si>
  <si>
    <t>1998-2000</t>
  </si>
  <si>
    <t>2001-2003</t>
  </si>
  <si>
    <t>2004-2006</t>
  </si>
  <si>
    <t>2007-2009</t>
  </si>
  <si>
    <t>2010-2012</t>
  </si>
  <si>
    <t xml:space="preserve">France </t>
  </si>
  <si>
    <t>atrioventricular septal defects (AVSD)</t>
  </si>
  <si>
    <t>complete</t>
  </si>
  <si>
    <t xml:space="preserve">partial </t>
  </si>
  <si>
    <t>atrial septal defect</t>
  </si>
  <si>
    <t>common atrioventricular canal (CAVC)</t>
  </si>
  <si>
    <t>ventricular septum defect</t>
  </si>
  <si>
    <t>perimembranous</t>
  </si>
  <si>
    <t>muscular</t>
  </si>
  <si>
    <t>NOS</t>
  </si>
  <si>
    <t>ASD + VSD</t>
  </si>
  <si>
    <t>hypoplastic left heart syndrome</t>
  </si>
  <si>
    <t>double inlet left ventricle</t>
  </si>
  <si>
    <t>tricuspid atresia</t>
  </si>
  <si>
    <t>unbalanced AV canal</t>
  </si>
  <si>
    <t>pulmonary atresia</t>
  </si>
  <si>
    <t>pulmonary atresia with intact ventricular septum</t>
  </si>
  <si>
    <t>pulmonary atresia with ventricular septal defect</t>
  </si>
  <si>
    <t>double outlet right ventricle</t>
  </si>
  <si>
    <t>conotruncal defects</t>
  </si>
  <si>
    <t>other single ventricles</t>
  </si>
  <si>
    <t>aortic stenosis</t>
  </si>
  <si>
    <t>coarctation of the aorta</t>
  </si>
  <si>
    <t>aortic atresia</t>
  </si>
  <si>
    <t>Tetralogy of Fallot</t>
  </si>
  <si>
    <t>pulmonary valve stenosis</t>
  </si>
  <si>
    <t>mitral regurgitation</t>
  </si>
  <si>
    <t>mitral valve prolapse</t>
  </si>
  <si>
    <t>Ebstein anomaly</t>
  </si>
  <si>
    <t>transposition of great arteries</t>
  </si>
  <si>
    <t>Total anomalous pulmonary venous drainage (TAPVR)</t>
  </si>
  <si>
    <t>PDA</t>
  </si>
  <si>
    <t>PFO</t>
  </si>
  <si>
    <t>combined heart defects</t>
  </si>
  <si>
    <t>severe cardiac anomalies</t>
  </si>
  <si>
    <t>dextrocardia</t>
  </si>
  <si>
    <t>pulmonary venous abnormality</t>
  </si>
  <si>
    <t>right-sided obstructive lesion</t>
  </si>
  <si>
    <t>left-sided obstructive lesion</t>
  </si>
  <si>
    <t>Other unspecified</t>
  </si>
  <si>
    <t>endocardial cushion defect</t>
  </si>
  <si>
    <t>grouped congenital heart defects
into 4 main categories: (1) complex
defects (atrioventricular septal defect
[AVSD], aortic arch abnormalities,
tetralogy of Fallot, transposition of the great arteries, and single
ventricle hearts),</t>
  </si>
  <si>
    <t>(2) valve defects
(aortic, pulmonary, and mitraltricuspid
valve defects),</t>
  </si>
  <si>
    <t>(3) shunt
defects (isolated ventricular septal
defect [VSD], isolated atrial septal
defect [ASD], and isolated patent
ductus arteriosus), and</t>
  </si>
  <si>
    <t>(4) others</t>
  </si>
  <si>
    <t>total CHD</t>
  </si>
  <si>
    <t>156 defects</t>
  </si>
  <si>
    <t>146 defects</t>
  </si>
  <si>
    <t>10090 defects</t>
  </si>
  <si>
    <t>186 defects</t>
  </si>
  <si>
    <t>138 defects</t>
  </si>
  <si>
    <t>328 defects</t>
  </si>
  <si>
    <t>224 patients</t>
  </si>
  <si>
    <t>502 defects</t>
  </si>
  <si>
    <t>637 defects</t>
  </si>
  <si>
    <t>110 defects</t>
  </si>
  <si>
    <t>865 defects</t>
  </si>
  <si>
    <t>20276 defects</t>
  </si>
  <si>
    <t>473 defects</t>
  </si>
  <si>
    <t>2687 defects</t>
  </si>
  <si>
    <t>65 defects</t>
  </si>
  <si>
    <t>221 defects</t>
  </si>
  <si>
    <t>total sample (CHD and no CHD)</t>
  </si>
  <si>
    <r>
      <t xml:space="preserve">What is the </t>
    </r>
    <r>
      <rPr>
        <b/>
        <sz val="6"/>
        <color theme="1"/>
        <rFont val="Calibri"/>
        <family val="2"/>
        <scheme val="minor"/>
      </rPr>
      <t>severity</t>
    </r>
    <r>
      <rPr>
        <sz val="6"/>
        <color theme="1"/>
        <rFont val="Calibri"/>
        <family val="2"/>
        <scheme val="minor"/>
      </rPr>
      <t xml:space="preserve"> of congenital heart disease in DS?  </t>
    </r>
  </si>
  <si>
    <t>30% lesions closed spontaneously, 35% underwent surgery / intervention, 9% died before surgery / intervention, 10% treated with comfort care; The overall mortality rate was 23%. Most deaths were of non-cardiac causes. The overall 1-, 5-, and 10-year survival rates were 85.5%, 74.6%, and 72.9%, respectively.</t>
  </si>
  <si>
    <t>The five-year hazard ratio for death was highest for children with conotruncal defects, followed by AVSD and remaining types of CHDs. Mortality was especially high for children with Down syndrome who had CHD and ECM and 93% of the deaths in this category occurred before the first birthday.</t>
  </si>
  <si>
    <t>nDS-d were significantly more likely than not to have the diagnosis of complete transposition of the great vessels (37.5 vs 7.5%, respectively), double outlet right ventricle (17.7 vs 7.4%, respectively), Ebstein’s anomaly (29.4 vs 7.4%, respectively), left-sided obstructive lesion (14.9 vs 6.9%), or pulmonary venous abnormality (26.1 vs 7.5%, respectively). There were no other differences in cardiac diagnosis noted between the two groups</t>
  </si>
  <si>
    <t>all with AVSD underwent surgery</t>
  </si>
  <si>
    <t>Surgery was the most common modality
of treatment (54.3%). The overall mortality rate was 14.1%.</t>
  </si>
  <si>
    <r>
      <t xml:space="preserve">What </t>
    </r>
    <r>
      <rPr>
        <b/>
        <sz val="6"/>
        <color theme="1"/>
        <rFont val="Calibri"/>
        <family val="2"/>
        <scheme val="minor"/>
      </rPr>
      <t>screening</t>
    </r>
    <r>
      <rPr>
        <sz val="6"/>
        <color theme="1"/>
        <rFont val="Calibri"/>
        <family val="2"/>
        <scheme val="minor"/>
      </rPr>
      <t xml:space="preserve"> for congenital heart disease in DS is performed? </t>
    </r>
  </si>
  <si>
    <t>all had echo and ekg</t>
  </si>
  <si>
    <t>all had echo</t>
  </si>
  <si>
    <t>Table I shows the proportions of births (live births and fetal deaths) andTOPFAs with Downsyndrome with a cardiac anomaly diagnosed according to the severity of the anomaly. Table I also shows the proportion of TOPFAs that had a postmortem examination reported. Overall, 43.6% (42.4–44.7%) of births with Down syndrome had a cardiac anomaly,while only 8.1% (7.7.4–8.7%) of TOPFAs had a diagnosed cardiac anomaly. This increased to 18.1% (16.0–20.4%) when only those TOPFAs with a postmortem examination reported were included. As expected the more severe the diagnosis, the more likely that it was recorded for the TOPFAs. The proportion with a cardiac anomaly with high perinatal mortality was similar in both births and TOPFAs with a postmortem examination reported (0.3% (0.2–0.5%) and 0.5% (0.2–1.1%), respectively).</t>
  </si>
  <si>
    <t>Table III includes results of prenatal - 14 patients had CHD (types listed: 6 AVSD, 6 VSD, 1 hypoplastic LV, 1 DORV</t>
  </si>
  <si>
    <t>Rating Categories</t>
  </si>
  <si>
    <t>I, II-1, II-2, II-3, III  - for  Research design: I Properly conducted randomized controlled trial (RCT)
II-1: Well-designed controlled trial without randomization
II-2: Well-designed cohort or case-control analytic study
II-3: Multiple time series with or without the intervention; dramatic results from uncontrolled experiments
III: Opinions of respected authorities, based on clinical experience; descriptive studies or case reports; reports of expert committees</t>
  </si>
  <si>
    <t>II-2</t>
  </si>
  <si>
    <t>III</t>
  </si>
  <si>
    <t>Good, Fair, Poor - for Internal validity  https://www.uspreventiveservicestaskforce.org/uspstf/sites/default/files/inline-files/procedure-manual_2016%20%281%29.pdf</t>
  </si>
  <si>
    <t>Good</t>
  </si>
  <si>
    <t>Fair</t>
  </si>
  <si>
    <t>Poor</t>
  </si>
  <si>
    <t>Good, Fair, Poor - for External validity (generalizable)</t>
  </si>
  <si>
    <t xml:space="preserve">Fair </t>
  </si>
  <si>
    <t xml:space="preserve">Good </t>
  </si>
  <si>
    <t>Bogarapu</t>
  </si>
  <si>
    <t> 27278630</t>
  </si>
  <si>
    <t>408 with DS</t>
  </si>
  <si>
    <t>Utah and Idaho</t>
  </si>
  <si>
    <t>born 2000 to 2012; all had positive karyotype, excluded fetal diagnosis of CHD (however, only 8 had fetal Echo)</t>
  </si>
  <si>
    <t>retrospective review of database using ICD-9 code</t>
  </si>
  <si>
    <t>Intermountain Healthcare (IH) Enterprise Data Warehouse (EDW).</t>
  </si>
  <si>
    <t>Sensitivity and specificity of the screening for detecting CHD were 95 % (CI 92–98 %) and 41 % (CI 32–47 %); positive and negative predictive values were 69 % (CI 63–73 %) and 85 % (CI 75–92 %). Screening with physical examination, ECG, and chest X-ray is an effective method of identifying which infants with DS should have an echocardiogram. This method would have resulted in 69 (17 %) fewer echocardiograms without missing infants with major CHD.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</si>
</sst>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sz val="6"/>
      <color theme="1"/>
      <name val="Calibri"/>
      <family val="2"/>
      <scheme val="minor"/>
    </font>
    <font>
      <b/>
      <sz val="6"/>
      <color theme="1"/>
      <name val="Calibri"/>
      <family val="2"/>
      <scheme val="minor"/>
    </font>
    <font>
      <sz val="6"/>
      <name val="Calibri"/>
      <family val="2"/>
      <scheme val="minor"/>
    </font>
    <font>
      <sz val="6"/>
      <color rgb="FF212121"/>
      <name val="Calibri"/>
      <family val="2"/>
      <scheme val="minor"/>
    </font>
    <font>
      <sz val="6"/>
      <color rgb="FF4D8055"/>
      <name val="Calibri"/>
      <family val="2"/>
      <scheme val="minor"/>
    </font>
    <font>
      <sz val="6"/>
      <color rgb="FFFF0000"/>
      <name val="Calibri"/>
      <family val="2"/>
      <scheme val="minor"/>
    </font>
    <font>
      <b/>
      <sz val="6"/>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s>
  <borders count="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3">
    <xf numFmtId="0" fontId="0" fillId="0" borderId="0" xfId="0"/>
    <xf numFmtId="49" fontId="1" fillId="0" borderId="0" xfId="0" applyNumberFormat="1" applyFont="1" applyAlignment="1">
      <alignment horizontal="left"/>
    </xf>
    <xf numFmtId="49" fontId="2" fillId="0" borderId="0" xfId="0" applyNumberFormat="1" applyFont="1" applyAlignment="1">
      <alignment horizontal="center" vertical="center" wrapText="1"/>
    </xf>
    <xf numFmtId="0" fontId="2" fillId="0" borderId="0" xfId="0" applyFont="1"/>
    <xf numFmtId="49" fontId="2" fillId="0" borderId="0" xfId="0" applyNumberFormat="1" applyFont="1" applyAlignment="1">
      <alignment wrapText="1"/>
    </xf>
    <xf numFmtId="49" fontId="3" fillId="2" borderId="0" xfId="0" applyNumberFormat="1" applyFont="1" applyFill="1" applyAlignment="1">
      <alignment horizontal="center" wrapText="1"/>
    </xf>
    <xf numFmtId="49" fontId="2" fillId="2" borderId="0" xfId="0" applyNumberFormat="1" applyFont="1" applyFill="1" applyAlignment="1">
      <alignment horizontal="center" vertical="center" wrapText="1"/>
    </xf>
    <xf numFmtId="0" fontId="2" fillId="2" borderId="0" xfId="0" applyFont="1" applyFill="1"/>
    <xf numFmtId="49" fontId="2" fillId="2" borderId="0" xfId="0" applyNumberFormat="1" applyFont="1" applyFill="1" applyAlignment="1">
      <alignment wrapText="1"/>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wrapText="1"/>
    </xf>
    <xf numFmtId="49" fontId="2" fillId="0" borderId="1" xfId="0" applyNumberFormat="1" applyFont="1" applyBorder="1" applyAlignment="1">
      <alignment wrapTex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2" fillId="0" borderId="0" xfId="0" applyFont="1" applyAlignment="1">
      <alignment horizontal="center" vertical="center"/>
    </xf>
    <xf numFmtId="49" fontId="2" fillId="0" borderId="0" xfId="0" applyNumberFormat="1" applyFont="1"/>
    <xf numFmtId="49" fontId="3" fillId="2" borderId="0" xfId="0" applyNumberFormat="1" applyFont="1" applyFill="1" applyAlignment="1">
      <alignment horizontal="center" vertical="center" wrapText="1"/>
    </xf>
    <xf numFmtId="49" fontId="2" fillId="2" borderId="1" xfId="0" applyNumberFormat="1" applyFont="1" applyFill="1" applyBorder="1" applyAlignment="1">
      <alignment horizontal="center" vertical="center" wrapText="1"/>
    </xf>
    <xf numFmtId="49" fontId="2" fillId="0" borderId="1" xfId="0" applyNumberFormat="1" applyFont="1" applyBorder="1" applyAlignment="1">
      <alignment horizontal="left" wrapText="1"/>
    </xf>
    <xf numFmtId="49" fontId="2" fillId="0" borderId="2" xfId="0" applyNumberFormat="1" applyFont="1" applyBorder="1" applyAlignment="1">
      <alignment horizontal="right" wrapText="1"/>
    </xf>
    <xf numFmtId="49" fontId="2" fillId="0" borderId="2" xfId="0" applyNumberFormat="1" applyFont="1" applyBorder="1" applyAlignment="1">
      <alignment horizontal="center" vertical="center" wrapText="1"/>
    </xf>
    <xf numFmtId="0" fontId="2" fillId="0" borderId="3" xfId="0" applyFont="1" applyBorder="1" applyAlignment="1">
      <alignment horizontal="right"/>
    </xf>
    <xf numFmtId="49" fontId="2" fillId="0" borderId="3" xfId="0" applyNumberFormat="1" applyFont="1" applyBorder="1" applyAlignment="1">
      <alignment horizontal="right" wrapText="1"/>
    </xf>
    <xf numFmtId="49" fontId="2" fillId="0" borderId="4" xfId="0" applyNumberFormat="1" applyFont="1" applyBorder="1" applyAlignment="1">
      <alignment horizontal="left" wrapText="1"/>
    </xf>
    <xf numFmtId="49" fontId="2" fillId="0" borderId="4" xfId="0" applyNumberFormat="1" applyFont="1" applyBorder="1" applyAlignment="1">
      <alignment horizontal="center" vertical="center" wrapText="1"/>
    </xf>
    <xf numFmtId="0" fontId="2" fillId="0" borderId="5" xfId="0" applyFont="1" applyBorder="1"/>
    <xf numFmtId="49" fontId="2" fillId="0" borderId="5" xfId="0" applyNumberFormat="1" applyFont="1" applyBorder="1" applyAlignment="1">
      <alignment wrapText="1"/>
    </xf>
    <xf numFmtId="49" fontId="7" fillId="0" borderId="0" xfId="0" applyNumberFormat="1" applyFont="1" applyAlignment="1">
      <alignment horizontal="left" wrapText="1"/>
    </xf>
    <xf numFmtId="0" fontId="8" fillId="0" borderId="0" xfId="0" applyFont="1" applyAlignment="1">
      <alignment horizontal="center"/>
    </xf>
    <xf numFmtId="0" fontId="8" fillId="0" borderId="0" xfId="0" applyFont="1" applyAlignment="1">
      <alignment horizontal="center" vertical="center"/>
    </xf>
    <xf numFmtId="0" fontId="4"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center"/>
    </xf>
    <xf numFmtId="2" fontId="2" fillId="0" borderId="0" xfId="0" applyNumberFormat="1" applyFont="1"/>
    <xf numFmtId="1" fontId="2" fillId="0" borderId="0" xfId="0" applyNumberFormat="1" applyFont="1" applyAlignment="1">
      <alignment wrapText="1"/>
    </xf>
    <xf numFmtId="0" fontId="2" fillId="0" borderId="0" xfId="0" applyFont="1" applyFill="1" applyAlignment="1">
      <alignment horizontal="center" vertical="center"/>
    </xf>
    <xf numFmtId="0" fontId="2" fillId="2" borderId="0" xfId="0" applyFont="1" applyFill="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3" fillId="3" borderId="6" xfId="0" applyFont="1" applyFill="1" applyBorder="1" applyAlignment="1">
      <alignment horizontal="center" vertical="center"/>
    </xf>
    <xf numFmtId="0" fontId="3" fillId="3" borderId="0" xfId="0" applyFont="1" applyFill="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xf numFmtId="49" fontId="2" fillId="0" borderId="0" xfId="0" applyNumberFormat="1" applyFont="1" applyAlignment="1">
      <alignment horizontal="center" vertical="center" wrapText="1"/>
    </xf>
    <xf numFmtId="49" fontId="2" fillId="2" borderId="0" xfId="0" applyNumberFormat="1" applyFont="1" applyFill="1" applyAlignment="1">
      <alignment horizontal="center" vertical="center" wrapText="1"/>
    </xf>
    <xf numFmtId="49" fontId="4"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3" fillId="2" borderId="0" xfId="0" applyNumberFormat="1"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E47E-A5ED-4850-9CA0-DAD19DC487FF}">
  <dimension ref="A1:BQ87"/>
  <sheetViews>
    <sheetView tabSelected="1" topLeftCell="H1" workbookViewId="0">
      <selection activeCell="J11" sqref="J11"/>
    </sheetView>
  </sheetViews>
  <sheetFormatPr defaultColWidth="20.6328125" defaultRowHeight="14.5" x14ac:dyDescent="0.35"/>
  <cols>
    <col min="1" max="1" width="20.6328125" style="3"/>
    <col min="2" max="13" width="20.6328125" style="18"/>
    <col min="14" max="14" width="16.08984375" style="18" customWidth="1"/>
    <col min="15" max="67" width="20.6328125" style="18"/>
    <col min="69" max="16384" width="20.6328125" style="3"/>
  </cols>
  <sheetData>
    <row r="1" spans="1:69" ht="13" x14ac:dyDescent="0.3">
      <c r="A1" s="1" t="s">
        <v>0</v>
      </c>
      <c r="B1" s="2"/>
      <c r="C1" s="2"/>
      <c r="D1" s="2"/>
      <c r="E1" s="2"/>
      <c r="F1" s="2"/>
      <c r="G1" s="2"/>
      <c r="H1" s="2"/>
      <c r="I1" s="2"/>
      <c r="J1" s="2"/>
      <c r="K1" s="48"/>
      <c r="L1" s="48"/>
      <c r="M1" s="2"/>
      <c r="N1" s="40"/>
      <c r="O1" s="2"/>
      <c r="P1" s="2"/>
      <c r="Q1" s="2"/>
      <c r="R1" s="48"/>
      <c r="S1" s="48"/>
      <c r="T1" s="48"/>
      <c r="U1" s="48"/>
      <c r="V1" s="48"/>
      <c r="W1" s="48"/>
      <c r="X1" s="48"/>
      <c r="Y1" s="2"/>
      <c r="Z1" s="2"/>
      <c r="AA1" s="48"/>
      <c r="AB1" s="48"/>
      <c r="AC1" s="2"/>
      <c r="AD1" s="2"/>
      <c r="AE1" s="2"/>
      <c r="AF1" s="2"/>
      <c r="AG1" s="2"/>
      <c r="AH1" s="2"/>
      <c r="AI1" s="2"/>
      <c r="AJ1" s="2"/>
      <c r="AK1" s="2"/>
      <c r="AL1" s="2"/>
      <c r="AM1" s="2"/>
      <c r="AN1" s="2"/>
      <c r="AO1" s="2"/>
      <c r="AP1" s="2"/>
      <c r="AQ1" s="2"/>
      <c r="AR1" s="2"/>
      <c r="AS1" s="2"/>
      <c r="AT1" s="2"/>
      <c r="AU1" s="2"/>
      <c r="AV1" s="2"/>
      <c r="AW1" s="2"/>
      <c r="AX1" s="2"/>
      <c r="AY1" s="2"/>
      <c r="AZ1" s="48"/>
      <c r="BA1" s="48"/>
      <c r="BB1" s="48"/>
      <c r="BC1" s="2"/>
      <c r="BD1" s="2"/>
      <c r="BE1" s="2"/>
      <c r="BF1" s="2"/>
      <c r="BG1" s="2"/>
      <c r="BH1" s="2"/>
      <c r="BI1" s="2"/>
      <c r="BJ1" s="2"/>
      <c r="BK1" s="2"/>
      <c r="BL1" s="2"/>
      <c r="BM1" s="2"/>
      <c r="BN1" s="2"/>
      <c r="BO1" s="2"/>
      <c r="BP1" s="3"/>
      <c r="BQ1" s="4"/>
    </row>
    <row r="2" spans="1:69" s="7" customFormat="1" ht="8" x14ac:dyDescent="0.2">
      <c r="A2" s="5" t="s">
        <v>1</v>
      </c>
      <c r="B2" s="6" t="s">
        <v>2</v>
      </c>
      <c r="C2" s="6" t="s">
        <v>2</v>
      </c>
      <c r="D2" s="6" t="s">
        <v>2</v>
      </c>
      <c r="E2" s="6" t="s">
        <v>2</v>
      </c>
      <c r="F2" s="6" t="s">
        <v>2</v>
      </c>
      <c r="G2" s="6" t="s">
        <v>2</v>
      </c>
      <c r="H2" s="6" t="s">
        <v>2</v>
      </c>
      <c r="I2" s="6" t="s">
        <v>2</v>
      </c>
      <c r="J2" s="6" t="s">
        <v>2</v>
      </c>
      <c r="K2" s="49" t="s">
        <v>2</v>
      </c>
      <c r="L2" s="49"/>
      <c r="M2" s="6" t="s">
        <v>2</v>
      </c>
      <c r="N2" s="41" t="s">
        <v>2</v>
      </c>
      <c r="O2" s="6" t="s">
        <v>2</v>
      </c>
      <c r="P2" s="6" t="s">
        <v>2</v>
      </c>
      <c r="Q2" s="6" t="s">
        <v>2</v>
      </c>
      <c r="R2" s="49" t="s">
        <v>2</v>
      </c>
      <c r="S2" s="49"/>
      <c r="T2" s="49"/>
      <c r="U2" s="49"/>
      <c r="V2" s="49"/>
      <c r="W2" s="49"/>
      <c r="X2" s="49"/>
      <c r="Y2" s="6" t="s">
        <v>2</v>
      </c>
      <c r="Z2" s="6" t="s">
        <v>2</v>
      </c>
      <c r="AA2" s="49" t="s">
        <v>2</v>
      </c>
      <c r="AB2" s="49"/>
      <c r="AC2" s="6" t="s">
        <v>2</v>
      </c>
      <c r="AD2" s="6" t="s">
        <v>2</v>
      </c>
      <c r="AE2" s="6" t="s">
        <v>2</v>
      </c>
      <c r="AF2" s="6" t="s">
        <v>2</v>
      </c>
      <c r="AG2" s="6" t="s">
        <v>2</v>
      </c>
      <c r="AH2" s="6" t="s">
        <v>2</v>
      </c>
      <c r="AI2" s="6" t="s">
        <v>2</v>
      </c>
      <c r="AJ2" s="6" t="s">
        <v>2</v>
      </c>
      <c r="AK2" s="6" t="s">
        <v>2</v>
      </c>
      <c r="AL2" s="6" t="s">
        <v>2</v>
      </c>
      <c r="AM2" s="6" t="s">
        <v>2</v>
      </c>
      <c r="AN2" s="6" t="s">
        <v>2</v>
      </c>
      <c r="AO2" s="6" t="s">
        <v>2</v>
      </c>
      <c r="AP2" s="6" t="s">
        <v>2</v>
      </c>
      <c r="AQ2" s="6" t="s">
        <v>2</v>
      </c>
      <c r="AR2" s="6" t="s">
        <v>2</v>
      </c>
      <c r="AS2" s="6" t="s">
        <v>2</v>
      </c>
      <c r="AT2" s="6" t="s">
        <v>2</v>
      </c>
      <c r="AU2" s="6" t="s">
        <v>2</v>
      </c>
      <c r="AV2" s="6" t="s">
        <v>2</v>
      </c>
      <c r="AW2" s="6" t="s">
        <v>2</v>
      </c>
      <c r="AX2" s="6" t="s">
        <v>2</v>
      </c>
      <c r="AY2" s="6" t="s">
        <v>2</v>
      </c>
      <c r="AZ2" s="49" t="s">
        <v>2</v>
      </c>
      <c r="BA2" s="49"/>
      <c r="BB2" s="49"/>
      <c r="BC2" s="6" t="s">
        <v>2</v>
      </c>
      <c r="BD2" s="6" t="s">
        <v>2</v>
      </c>
      <c r="BE2" s="6" t="s">
        <v>2</v>
      </c>
      <c r="BF2" s="6" t="s">
        <v>2</v>
      </c>
      <c r="BG2" s="6" t="s">
        <v>2</v>
      </c>
      <c r="BH2" s="6" t="s">
        <v>2</v>
      </c>
      <c r="BI2" s="6" t="s">
        <v>2</v>
      </c>
      <c r="BJ2" s="6" t="s">
        <v>2</v>
      </c>
      <c r="BK2" s="6" t="s">
        <v>2</v>
      </c>
      <c r="BL2" s="6" t="s">
        <v>2</v>
      </c>
      <c r="BM2" s="6" t="s">
        <v>2</v>
      </c>
      <c r="BN2" s="6" t="s">
        <v>2</v>
      </c>
      <c r="BO2" s="6" t="s">
        <v>2</v>
      </c>
      <c r="BQ2" s="8"/>
    </row>
    <row r="3" spans="1:69" s="13" customFormat="1" ht="8" x14ac:dyDescent="0.35">
      <c r="A3" s="9" t="s">
        <v>3</v>
      </c>
      <c r="B3" s="10">
        <v>31321895</v>
      </c>
      <c r="C3" s="10">
        <v>31222391</v>
      </c>
      <c r="D3" s="10">
        <v>31011264</v>
      </c>
      <c r="E3" s="10">
        <v>32134586</v>
      </c>
      <c r="F3" s="10">
        <v>29753092</v>
      </c>
      <c r="G3" s="11">
        <v>29341296</v>
      </c>
      <c r="H3" s="10">
        <v>30114985</v>
      </c>
      <c r="I3" s="10">
        <v>29178121</v>
      </c>
      <c r="J3" s="10">
        <v>28988253</v>
      </c>
      <c r="K3" s="50">
        <v>28101777</v>
      </c>
      <c r="L3" s="50"/>
      <c r="M3" s="10">
        <v>28079865</v>
      </c>
      <c r="N3" s="42" t="s">
        <v>450</v>
      </c>
      <c r="O3" s="10">
        <v>27381537</v>
      </c>
      <c r="P3" s="10">
        <v>27805241</v>
      </c>
      <c r="Q3" s="10">
        <v>27325590</v>
      </c>
      <c r="R3" s="50">
        <v>27252035</v>
      </c>
      <c r="S3" s="50"/>
      <c r="T3" s="50"/>
      <c r="U3" s="50"/>
      <c r="V3" s="50"/>
      <c r="W3" s="50"/>
      <c r="X3" s="50"/>
      <c r="Y3" s="10">
        <v>27656850</v>
      </c>
      <c r="Z3" s="10">
        <v>26648279</v>
      </c>
      <c r="AA3" s="50">
        <v>25408587</v>
      </c>
      <c r="AB3" s="50"/>
      <c r="AC3" s="10">
        <v>25257471</v>
      </c>
      <c r="AD3" s="10">
        <v>23934063</v>
      </c>
      <c r="AE3" s="10">
        <v>23437783</v>
      </c>
      <c r="AF3" s="10">
        <v>22159317</v>
      </c>
      <c r="AG3" s="10">
        <v>21987466</v>
      </c>
      <c r="AH3" s="10">
        <v>21835834</v>
      </c>
      <c r="AI3" s="10">
        <v>20411274</v>
      </c>
      <c r="AJ3" s="10">
        <v>20307338</v>
      </c>
      <c r="AK3" s="10">
        <v>19421645</v>
      </c>
      <c r="AL3" s="10">
        <v>18344706</v>
      </c>
      <c r="AM3" s="10">
        <v>19014001</v>
      </c>
      <c r="AN3" s="10">
        <v>17696161</v>
      </c>
      <c r="AO3" s="10">
        <v>15865831</v>
      </c>
      <c r="AP3" s="10">
        <v>12768040</v>
      </c>
      <c r="AQ3" s="10">
        <v>12439890</v>
      </c>
      <c r="AR3" s="10">
        <v>12690765</v>
      </c>
      <c r="AS3" s="10">
        <v>11288111</v>
      </c>
      <c r="AT3" s="11">
        <v>10559764</v>
      </c>
      <c r="AU3" s="12">
        <v>10230836</v>
      </c>
      <c r="AV3" s="12">
        <v>9843040</v>
      </c>
      <c r="AW3" s="10">
        <v>9673536</v>
      </c>
      <c r="AX3" s="11">
        <v>9599651</v>
      </c>
      <c r="AY3" s="10">
        <v>9632176</v>
      </c>
      <c r="AZ3" s="50">
        <v>8911611</v>
      </c>
      <c r="BA3" s="50"/>
      <c r="BB3" s="50"/>
      <c r="BC3" s="10">
        <v>8023205</v>
      </c>
      <c r="BD3" s="10">
        <v>1288275</v>
      </c>
      <c r="BE3" s="10">
        <v>1389451</v>
      </c>
      <c r="BF3" s="10">
        <v>1829969</v>
      </c>
      <c r="BG3" s="10">
        <v>2142144</v>
      </c>
      <c r="BH3" s="10">
        <v>2521249</v>
      </c>
      <c r="BI3" s="10">
        <v>138359</v>
      </c>
      <c r="BJ3" s="11">
        <v>136632</v>
      </c>
      <c r="BK3" s="10">
        <v>4267846</v>
      </c>
      <c r="BL3" s="10">
        <v>4263620</v>
      </c>
      <c r="BM3" s="10">
        <v>14494652</v>
      </c>
      <c r="BN3" s="10">
        <v>14417608</v>
      </c>
      <c r="BO3" s="10">
        <v>15426687</v>
      </c>
      <c r="BQ3" s="14"/>
    </row>
    <row r="4" spans="1:69" ht="8" x14ac:dyDescent="0.2">
      <c r="A4" s="15" t="s">
        <v>4</v>
      </c>
      <c r="B4" s="16" t="s">
        <v>5</v>
      </c>
      <c r="C4" s="16" t="s">
        <v>6</v>
      </c>
      <c r="D4" s="16" t="s">
        <v>7</v>
      </c>
      <c r="E4" s="16" t="s">
        <v>8</v>
      </c>
      <c r="F4" s="16" t="s">
        <v>9</v>
      </c>
      <c r="G4" s="16" t="s">
        <v>10</v>
      </c>
      <c r="H4" s="16" t="s">
        <v>11</v>
      </c>
      <c r="I4" s="16" t="s">
        <v>12</v>
      </c>
      <c r="J4" s="16" t="s">
        <v>13</v>
      </c>
      <c r="K4" s="51" t="s">
        <v>14</v>
      </c>
      <c r="L4" s="51"/>
      <c r="M4" s="16" t="s">
        <v>15</v>
      </c>
      <c r="N4" s="43" t="s">
        <v>449</v>
      </c>
      <c r="O4" s="16" t="s">
        <v>16</v>
      </c>
      <c r="P4" s="16" t="s">
        <v>17</v>
      </c>
      <c r="Q4" s="16" t="s">
        <v>18</v>
      </c>
      <c r="R4" s="51" t="s">
        <v>19</v>
      </c>
      <c r="S4" s="51"/>
      <c r="T4" s="51"/>
      <c r="U4" s="51"/>
      <c r="V4" s="51"/>
      <c r="W4" s="51"/>
      <c r="X4" s="51"/>
      <c r="Y4" s="16" t="s">
        <v>20</v>
      </c>
      <c r="Z4" s="16" t="s">
        <v>21</v>
      </c>
      <c r="AA4" s="51" t="s">
        <v>22</v>
      </c>
      <c r="AB4" s="51"/>
      <c r="AC4" s="16" t="s">
        <v>23</v>
      </c>
      <c r="AD4" s="16" t="s">
        <v>24</v>
      </c>
      <c r="AE4" s="16" t="s">
        <v>25</v>
      </c>
      <c r="AF4" s="16" t="s">
        <v>26</v>
      </c>
      <c r="AG4" s="16" t="s">
        <v>27</v>
      </c>
      <c r="AH4" s="16" t="s">
        <v>28</v>
      </c>
      <c r="AI4" s="16" t="s">
        <v>29</v>
      </c>
      <c r="AJ4" s="16" t="s">
        <v>30</v>
      </c>
      <c r="AK4" s="16" t="s">
        <v>31</v>
      </c>
      <c r="AL4" s="16" t="s">
        <v>32</v>
      </c>
      <c r="AM4" s="16" t="s">
        <v>33</v>
      </c>
      <c r="AN4" s="16" t="s">
        <v>34</v>
      </c>
      <c r="AO4" s="16" t="s">
        <v>35</v>
      </c>
      <c r="AP4" s="16" t="s">
        <v>36</v>
      </c>
      <c r="AQ4" s="16" t="s">
        <v>37</v>
      </c>
      <c r="AR4" s="16" t="s">
        <v>38</v>
      </c>
      <c r="AS4" s="16" t="s">
        <v>39</v>
      </c>
      <c r="AT4" s="16" t="s">
        <v>40</v>
      </c>
      <c r="AU4" s="16" t="s">
        <v>41</v>
      </c>
      <c r="AV4" s="16" t="s">
        <v>32</v>
      </c>
      <c r="AW4" s="16" t="s">
        <v>42</v>
      </c>
      <c r="AX4" s="16" t="s">
        <v>39</v>
      </c>
      <c r="AY4" s="16" t="s">
        <v>41</v>
      </c>
      <c r="AZ4" s="51" t="s">
        <v>43</v>
      </c>
      <c r="BA4" s="51"/>
      <c r="BB4" s="51"/>
      <c r="BC4" s="16" t="s">
        <v>44</v>
      </c>
      <c r="BD4" s="16" t="s">
        <v>45</v>
      </c>
      <c r="BE4" s="16" t="s">
        <v>46</v>
      </c>
      <c r="BF4" s="16" t="s">
        <v>47</v>
      </c>
      <c r="BG4" s="16" t="s">
        <v>48</v>
      </c>
      <c r="BH4" s="16" t="s">
        <v>49</v>
      </c>
      <c r="BI4" s="16" t="s">
        <v>50</v>
      </c>
      <c r="BJ4" s="16" t="s">
        <v>51</v>
      </c>
      <c r="BK4" s="16" t="s">
        <v>52</v>
      </c>
      <c r="BL4" s="16" t="s">
        <v>53</v>
      </c>
      <c r="BM4" s="16" t="s">
        <v>54</v>
      </c>
      <c r="BN4" s="16" t="s">
        <v>55</v>
      </c>
      <c r="BO4" s="16" t="s">
        <v>56</v>
      </c>
      <c r="BP4" s="3"/>
      <c r="BQ4" s="4"/>
    </row>
    <row r="5" spans="1:69" ht="8" x14ac:dyDescent="0.2">
      <c r="A5" s="15" t="s">
        <v>57</v>
      </c>
      <c r="B5" s="16">
        <v>2019</v>
      </c>
      <c r="C5" s="16">
        <v>2019</v>
      </c>
      <c r="D5" s="16">
        <v>2019</v>
      </c>
      <c r="E5" s="16">
        <v>2019</v>
      </c>
      <c r="F5" s="16">
        <v>2018</v>
      </c>
      <c r="G5" s="16">
        <v>2018</v>
      </c>
      <c r="H5" s="16">
        <v>2018</v>
      </c>
      <c r="I5" s="16">
        <v>2017</v>
      </c>
      <c r="J5" s="16">
        <v>2017</v>
      </c>
      <c r="K5" s="51">
        <v>2017</v>
      </c>
      <c r="L5" s="51"/>
      <c r="M5" s="16">
        <v>2017</v>
      </c>
      <c r="N5" s="43">
        <v>2016</v>
      </c>
      <c r="O5" s="16">
        <v>2016</v>
      </c>
      <c r="P5" s="16">
        <v>2016</v>
      </c>
      <c r="Q5" s="16">
        <v>2016</v>
      </c>
      <c r="R5" s="51">
        <v>2016</v>
      </c>
      <c r="S5" s="51"/>
      <c r="T5" s="51"/>
      <c r="U5" s="51"/>
      <c r="V5" s="51"/>
      <c r="W5" s="51"/>
      <c r="X5" s="51"/>
      <c r="Y5" s="16">
        <v>2015</v>
      </c>
      <c r="Z5" s="16">
        <v>2015</v>
      </c>
      <c r="AA5" s="51">
        <v>2014</v>
      </c>
      <c r="AB5" s="51"/>
      <c r="AC5" s="16">
        <v>2014</v>
      </c>
      <c r="AD5" s="16">
        <v>2014</v>
      </c>
      <c r="AE5" s="16">
        <v>2013</v>
      </c>
      <c r="AF5" s="16">
        <v>2011</v>
      </c>
      <c r="AG5" s="16">
        <v>2011</v>
      </c>
      <c r="AH5" s="16">
        <v>2011</v>
      </c>
      <c r="AI5" s="16">
        <v>2010</v>
      </c>
      <c r="AJ5" s="16">
        <v>2010</v>
      </c>
      <c r="AK5" s="16">
        <v>2009</v>
      </c>
      <c r="AL5" s="16">
        <v>2008</v>
      </c>
      <c r="AM5" s="16">
        <v>2008</v>
      </c>
      <c r="AN5" s="16">
        <v>2007</v>
      </c>
      <c r="AO5" s="16">
        <v>2005</v>
      </c>
      <c r="AP5" s="16">
        <v>2003</v>
      </c>
      <c r="AQ5" s="16">
        <v>2002</v>
      </c>
      <c r="AR5" s="16">
        <v>2001</v>
      </c>
      <c r="AS5" s="16">
        <v>2001</v>
      </c>
      <c r="AT5" s="16">
        <v>1999</v>
      </c>
      <c r="AU5" s="16">
        <v>1999</v>
      </c>
      <c r="AV5" s="16">
        <v>1998</v>
      </c>
      <c r="AW5" s="16">
        <v>1998</v>
      </c>
      <c r="AX5" s="16">
        <v>1998</v>
      </c>
      <c r="AY5" s="16">
        <v>1998</v>
      </c>
      <c r="AZ5" s="51">
        <v>1996</v>
      </c>
      <c r="BA5" s="51"/>
      <c r="BB5" s="51"/>
      <c r="BC5" s="16">
        <v>1994</v>
      </c>
      <c r="BD5" s="16">
        <v>1992</v>
      </c>
      <c r="BE5" s="16">
        <v>1992</v>
      </c>
      <c r="BF5" s="16">
        <v>1991</v>
      </c>
      <c r="BG5" s="16">
        <v>1990</v>
      </c>
      <c r="BH5" s="16">
        <v>1989</v>
      </c>
      <c r="BI5" s="16">
        <v>1977</v>
      </c>
      <c r="BJ5" s="16">
        <v>1976</v>
      </c>
      <c r="BK5" s="16">
        <v>1973</v>
      </c>
      <c r="BL5" s="16">
        <v>1972</v>
      </c>
      <c r="BM5" s="16">
        <v>1961</v>
      </c>
      <c r="BN5" s="16">
        <v>1959</v>
      </c>
      <c r="BO5" s="16">
        <v>1950</v>
      </c>
      <c r="BP5" s="3"/>
      <c r="BQ5" s="4"/>
    </row>
    <row r="6" spans="1:69" s="18" customFormat="1" ht="48" x14ac:dyDescent="0.35">
      <c r="A6" s="17" t="s">
        <v>58</v>
      </c>
      <c r="B6" s="16" t="s">
        <v>59</v>
      </c>
      <c r="C6" s="16" t="s">
        <v>60</v>
      </c>
      <c r="D6" s="16" t="s">
        <v>61</v>
      </c>
      <c r="E6" s="16" t="s">
        <v>62</v>
      </c>
      <c r="F6" s="16" t="s">
        <v>63</v>
      </c>
      <c r="G6" s="16" t="s">
        <v>64</v>
      </c>
      <c r="H6" s="16" t="s">
        <v>65</v>
      </c>
      <c r="I6" s="16" t="s">
        <v>66</v>
      </c>
      <c r="J6" s="16" t="s">
        <v>67</v>
      </c>
      <c r="K6" s="51" t="s">
        <v>68</v>
      </c>
      <c r="L6" s="51"/>
      <c r="M6" s="16" t="s">
        <v>69</v>
      </c>
      <c r="N6" s="18" t="s">
        <v>451</v>
      </c>
      <c r="O6" s="16" t="s">
        <v>70</v>
      </c>
      <c r="P6" s="16" t="s">
        <v>71</v>
      </c>
      <c r="Q6" s="16" t="s">
        <v>72</v>
      </c>
      <c r="R6" s="51" t="s">
        <v>73</v>
      </c>
      <c r="S6" s="51"/>
      <c r="T6" s="51"/>
      <c r="U6" s="51"/>
      <c r="V6" s="51"/>
      <c r="W6" s="51"/>
      <c r="X6" s="51"/>
      <c r="Y6" s="16" t="s">
        <v>74</v>
      </c>
      <c r="Z6" s="16" t="s">
        <v>75</v>
      </c>
      <c r="AA6" s="51" t="s">
        <v>76</v>
      </c>
      <c r="AB6" s="51"/>
      <c r="AC6" s="16" t="s">
        <v>77</v>
      </c>
      <c r="AD6" s="16" t="s">
        <v>78</v>
      </c>
      <c r="AE6" s="16" t="s">
        <v>79</v>
      </c>
      <c r="AF6" s="16" t="s">
        <v>80</v>
      </c>
      <c r="AG6" s="16" t="s">
        <v>81</v>
      </c>
      <c r="AH6" s="16" t="s">
        <v>82</v>
      </c>
      <c r="AI6" s="16" t="s">
        <v>83</v>
      </c>
      <c r="AJ6" s="16" t="s">
        <v>84</v>
      </c>
      <c r="AK6" s="16" t="s">
        <v>85</v>
      </c>
      <c r="AL6" s="16" t="s">
        <v>86</v>
      </c>
      <c r="AM6" s="16" t="s">
        <v>87</v>
      </c>
      <c r="AN6" s="16" t="s">
        <v>88</v>
      </c>
      <c r="AO6" s="16" t="s">
        <v>89</v>
      </c>
      <c r="AP6" s="16" t="s">
        <v>90</v>
      </c>
      <c r="AQ6" s="16" t="s">
        <v>91</v>
      </c>
      <c r="AR6" s="16" t="s">
        <v>92</v>
      </c>
      <c r="AS6" s="16" t="s">
        <v>93</v>
      </c>
      <c r="AT6" s="16" t="s">
        <v>94</v>
      </c>
      <c r="AU6" s="16" t="s">
        <v>95</v>
      </c>
      <c r="AV6" s="16" t="s">
        <v>96</v>
      </c>
      <c r="AW6" s="16" t="s">
        <v>97</v>
      </c>
      <c r="AX6" s="16" t="s">
        <v>98</v>
      </c>
      <c r="AY6" s="16" t="s">
        <v>99</v>
      </c>
      <c r="AZ6" s="51" t="s">
        <v>100</v>
      </c>
      <c r="BA6" s="51"/>
      <c r="BB6" s="51"/>
      <c r="BC6" s="16" t="s">
        <v>101</v>
      </c>
      <c r="BD6" s="16" t="s">
        <v>102</v>
      </c>
      <c r="BE6" s="16" t="s">
        <v>103</v>
      </c>
      <c r="BF6" s="16" t="s">
        <v>104</v>
      </c>
      <c r="BG6" s="16" t="s">
        <v>105</v>
      </c>
      <c r="BH6" s="16" t="s">
        <v>106</v>
      </c>
      <c r="BI6" s="16" t="s">
        <v>107</v>
      </c>
      <c r="BJ6" s="16" t="s">
        <v>108</v>
      </c>
      <c r="BK6" s="16" t="s">
        <v>109</v>
      </c>
      <c r="BL6" s="16" t="s">
        <v>110</v>
      </c>
      <c r="BM6" s="16" t="s">
        <v>111</v>
      </c>
      <c r="BN6" s="16" t="s">
        <v>112</v>
      </c>
      <c r="BO6" s="16" t="s">
        <v>113</v>
      </c>
      <c r="BQ6" s="2"/>
    </row>
    <row r="7" spans="1:69" ht="24" x14ac:dyDescent="0.2">
      <c r="A7" s="15" t="s">
        <v>114</v>
      </c>
      <c r="B7" s="16"/>
      <c r="C7" s="16"/>
      <c r="D7" s="16"/>
      <c r="E7" s="16"/>
      <c r="F7" s="16"/>
      <c r="G7" s="16"/>
      <c r="H7" s="16"/>
      <c r="I7" s="16" t="s">
        <v>115</v>
      </c>
      <c r="J7" s="16"/>
      <c r="K7" s="51"/>
      <c r="L7" s="51"/>
      <c r="M7" s="16"/>
      <c r="O7" s="16" t="s">
        <v>116</v>
      </c>
      <c r="P7" s="16" t="s">
        <v>117</v>
      </c>
      <c r="Q7" s="16" t="s">
        <v>118</v>
      </c>
      <c r="R7" s="51"/>
      <c r="S7" s="51"/>
      <c r="T7" s="51"/>
      <c r="U7" s="51"/>
      <c r="V7" s="51"/>
      <c r="W7" s="51"/>
      <c r="X7" s="51"/>
      <c r="Y7" s="16" t="s">
        <v>119</v>
      </c>
      <c r="Z7" s="16"/>
      <c r="AA7" s="51"/>
      <c r="AB7" s="51"/>
      <c r="AC7" s="16"/>
      <c r="AD7" s="16" t="s">
        <v>120</v>
      </c>
      <c r="AE7" s="16"/>
      <c r="AF7" s="16" t="s">
        <v>121</v>
      </c>
      <c r="AG7" s="16"/>
      <c r="AH7" s="16"/>
      <c r="AI7" s="16"/>
      <c r="AJ7" s="16"/>
      <c r="AK7" s="16" t="s">
        <v>122</v>
      </c>
      <c r="AL7" s="16"/>
      <c r="AM7" s="16"/>
      <c r="AN7" s="16" t="s">
        <v>123</v>
      </c>
      <c r="AO7" s="16" t="s">
        <v>124</v>
      </c>
      <c r="AP7" s="16"/>
      <c r="AQ7" s="16" t="s">
        <v>125</v>
      </c>
      <c r="AR7" s="16"/>
      <c r="AS7" s="16"/>
      <c r="AT7" s="16"/>
      <c r="AU7" s="16"/>
      <c r="AV7" s="16"/>
      <c r="AW7" s="16" t="s">
        <v>126</v>
      </c>
      <c r="AX7" s="16"/>
      <c r="AY7" s="16"/>
      <c r="AZ7" s="51"/>
      <c r="BA7" s="51"/>
      <c r="BB7" s="51"/>
      <c r="BC7" s="16"/>
      <c r="BD7" s="16" t="s">
        <v>123</v>
      </c>
      <c r="BE7" s="16" t="s">
        <v>127</v>
      </c>
      <c r="BF7" s="16" t="s">
        <v>123</v>
      </c>
      <c r="BG7" s="16"/>
      <c r="BH7" s="16" t="s">
        <v>123</v>
      </c>
      <c r="BI7" s="16"/>
      <c r="BJ7" s="16"/>
      <c r="BK7" s="16" t="s">
        <v>128</v>
      </c>
      <c r="BL7" s="16" t="s">
        <v>129</v>
      </c>
      <c r="BM7" s="16"/>
      <c r="BN7" s="16"/>
      <c r="BO7" s="16"/>
      <c r="BP7" s="3"/>
      <c r="BQ7" s="4"/>
    </row>
    <row r="8" spans="1:69" ht="112" x14ac:dyDescent="0.2">
      <c r="A8" s="15" t="s">
        <v>130</v>
      </c>
      <c r="B8" s="16" t="s">
        <v>131</v>
      </c>
      <c r="C8" s="16"/>
      <c r="D8" s="16" t="s">
        <v>132</v>
      </c>
      <c r="E8" s="16" t="s">
        <v>133</v>
      </c>
      <c r="F8" s="16" t="s">
        <v>134</v>
      </c>
      <c r="G8" s="16" t="s">
        <v>135</v>
      </c>
      <c r="H8" s="16" t="s">
        <v>136</v>
      </c>
      <c r="I8" s="16" t="s">
        <v>137</v>
      </c>
      <c r="J8" s="16" t="s">
        <v>138</v>
      </c>
      <c r="K8" s="51" t="s">
        <v>139</v>
      </c>
      <c r="L8" s="51"/>
      <c r="M8" s="16" t="s">
        <v>140</v>
      </c>
      <c r="N8" s="43" t="s">
        <v>455</v>
      </c>
      <c r="O8" s="16" t="s">
        <v>141</v>
      </c>
      <c r="P8" s="16" t="s">
        <v>142</v>
      </c>
      <c r="Q8" s="16" t="s">
        <v>143</v>
      </c>
      <c r="R8" s="51"/>
      <c r="S8" s="51"/>
      <c r="T8" s="51"/>
      <c r="U8" s="51"/>
      <c r="V8" s="51"/>
      <c r="W8" s="51"/>
      <c r="X8" s="51"/>
      <c r="Y8" s="16" t="s">
        <v>144</v>
      </c>
      <c r="Z8" s="16" t="s">
        <v>145</v>
      </c>
      <c r="AA8" s="51" t="s">
        <v>146</v>
      </c>
      <c r="AB8" s="51"/>
      <c r="AC8" s="16" t="s">
        <v>147</v>
      </c>
      <c r="AD8" s="16" t="s">
        <v>148</v>
      </c>
      <c r="AE8" s="16" t="s">
        <v>136</v>
      </c>
      <c r="AF8" s="16" t="s">
        <v>149</v>
      </c>
      <c r="AG8" s="16" t="s">
        <v>150</v>
      </c>
      <c r="AH8" s="16" t="s">
        <v>151</v>
      </c>
      <c r="AI8" s="16" t="s">
        <v>152</v>
      </c>
      <c r="AJ8" s="16" t="s">
        <v>136</v>
      </c>
      <c r="AK8" s="16" t="s">
        <v>153</v>
      </c>
      <c r="AL8" s="16" t="s">
        <v>154</v>
      </c>
      <c r="AM8" s="16" t="s">
        <v>155</v>
      </c>
      <c r="AN8" s="16" t="s">
        <v>156</v>
      </c>
      <c r="AO8" s="16" t="s">
        <v>157</v>
      </c>
      <c r="AP8" s="16" t="s">
        <v>158</v>
      </c>
      <c r="AQ8" s="16" t="s">
        <v>136</v>
      </c>
      <c r="AR8" s="16" t="s">
        <v>159</v>
      </c>
      <c r="AS8" s="16" t="s">
        <v>160</v>
      </c>
      <c r="AT8" s="16" t="s">
        <v>161</v>
      </c>
      <c r="AU8" s="16" t="s">
        <v>162</v>
      </c>
      <c r="AV8" s="16" t="s">
        <v>163</v>
      </c>
      <c r="AW8" s="16" t="s">
        <v>164</v>
      </c>
      <c r="AX8" s="16" t="s">
        <v>165</v>
      </c>
      <c r="AY8" s="16" t="s">
        <v>166</v>
      </c>
      <c r="AZ8" s="51" t="s">
        <v>167</v>
      </c>
      <c r="BA8" s="51"/>
      <c r="BB8" s="51"/>
      <c r="BC8" s="16" t="s">
        <v>168</v>
      </c>
      <c r="BD8" s="16" t="s">
        <v>169</v>
      </c>
      <c r="BE8" s="16" t="s">
        <v>170</v>
      </c>
      <c r="BF8" s="16" t="s">
        <v>171</v>
      </c>
      <c r="BG8" s="16" t="s">
        <v>172</v>
      </c>
      <c r="BH8" s="16" t="s">
        <v>173</v>
      </c>
      <c r="BI8" s="16" t="s">
        <v>174</v>
      </c>
      <c r="BJ8" s="16" t="s">
        <v>175</v>
      </c>
      <c r="BK8" s="16" t="s">
        <v>176</v>
      </c>
      <c r="BL8" s="16" t="s">
        <v>136</v>
      </c>
      <c r="BM8" s="16" t="s">
        <v>136</v>
      </c>
      <c r="BN8" s="16" t="s">
        <v>176</v>
      </c>
      <c r="BO8" s="16" t="s">
        <v>176</v>
      </c>
      <c r="BP8" s="3"/>
      <c r="BQ8" s="4"/>
    </row>
    <row r="9" spans="1:69" ht="16" x14ac:dyDescent="0.2">
      <c r="A9" s="15" t="s">
        <v>177</v>
      </c>
      <c r="B9" s="16"/>
      <c r="C9" s="16"/>
      <c r="D9" s="16"/>
      <c r="E9" s="16"/>
      <c r="F9" s="16"/>
      <c r="G9" s="16"/>
      <c r="H9" s="16"/>
      <c r="I9" s="16"/>
      <c r="J9" s="16"/>
      <c r="K9" s="51"/>
      <c r="L9" s="51"/>
      <c r="M9" s="16" t="s">
        <v>178</v>
      </c>
      <c r="N9" s="18" t="s">
        <v>452</v>
      </c>
      <c r="O9" s="16"/>
      <c r="P9" s="16"/>
      <c r="Q9" s="16"/>
      <c r="R9" s="51"/>
      <c r="S9" s="51"/>
      <c r="T9" s="51"/>
      <c r="U9" s="51"/>
      <c r="V9" s="51"/>
      <c r="W9" s="51"/>
      <c r="X9" s="51"/>
      <c r="Y9" s="16"/>
      <c r="Z9" s="16"/>
      <c r="AA9" s="51"/>
      <c r="AB9" s="51"/>
      <c r="AC9" s="16"/>
      <c r="AD9" s="16"/>
      <c r="AE9" s="16"/>
      <c r="AF9" s="16"/>
      <c r="AG9" s="16" t="s">
        <v>179</v>
      </c>
      <c r="AH9" s="16"/>
      <c r="AI9" s="16"/>
      <c r="AJ9" s="16"/>
      <c r="AK9" s="16"/>
      <c r="AL9" s="16" t="s">
        <v>179</v>
      </c>
      <c r="AM9" s="16"/>
      <c r="AN9" s="16" t="s">
        <v>178</v>
      </c>
      <c r="AO9" s="16"/>
      <c r="AP9" s="16"/>
      <c r="AQ9" s="16" t="s">
        <v>180</v>
      </c>
      <c r="AR9" s="16"/>
      <c r="AS9" s="16"/>
      <c r="AT9" s="16" t="s">
        <v>181</v>
      </c>
      <c r="AU9" s="16" t="s">
        <v>182</v>
      </c>
      <c r="AV9" s="16" t="s">
        <v>183</v>
      </c>
      <c r="AW9" s="16"/>
      <c r="AX9" s="16"/>
      <c r="AY9" s="16" t="s">
        <v>184</v>
      </c>
      <c r="AZ9" s="51"/>
      <c r="BA9" s="51"/>
      <c r="BB9" s="51"/>
      <c r="BC9" s="16" t="s">
        <v>185</v>
      </c>
      <c r="BD9" s="16" t="s">
        <v>183</v>
      </c>
      <c r="BE9" s="16"/>
      <c r="BF9" s="16"/>
      <c r="BG9" s="16"/>
      <c r="BH9" s="16" t="s">
        <v>186</v>
      </c>
      <c r="BI9" s="16" t="s">
        <v>187</v>
      </c>
      <c r="BJ9" s="16" t="s">
        <v>188</v>
      </c>
      <c r="BK9" s="16" t="s">
        <v>189</v>
      </c>
      <c r="BL9" s="16"/>
      <c r="BM9" s="16"/>
      <c r="BN9" s="16"/>
      <c r="BO9" s="16"/>
      <c r="BP9" s="3"/>
      <c r="BQ9" s="4"/>
    </row>
    <row r="10" spans="1:69" ht="8" x14ac:dyDescent="0.2">
      <c r="A10" s="15" t="s">
        <v>190</v>
      </c>
      <c r="B10" s="16" t="s">
        <v>191</v>
      </c>
      <c r="C10" s="16" t="s">
        <v>192</v>
      </c>
      <c r="D10" s="16" t="s">
        <v>193</v>
      </c>
      <c r="E10" s="16" t="s">
        <v>194</v>
      </c>
      <c r="F10" s="16" t="s">
        <v>195</v>
      </c>
      <c r="G10" s="16" t="s">
        <v>196</v>
      </c>
      <c r="H10" s="16" t="s">
        <v>197</v>
      </c>
      <c r="I10" s="16" t="s">
        <v>198</v>
      </c>
      <c r="J10" s="16" t="s">
        <v>199</v>
      </c>
      <c r="K10" s="51" t="s">
        <v>200</v>
      </c>
      <c r="L10" s="51"/>
      <c r="M10" s="16" t="s">
        <v>201</v>
      </c>
      <c r="N10" s="43" t="s">
        <v>201</v>
      </c>
      <c r="O10" s="16" t="s">
        <v>202</v>
      </c>
      <c r="P10" s="16" t="s">
        <v>203</v>
      </c>
      <c r="Q10" s="16" t="s">
        <v>204</v>
      </c>
      <c r="R10" s="51" t="s">
        <v>205</v>
      </c>
      <c r="S10" s="51"/>
      <c r="T10" s="51"/>
      <c r="U10" s="51"/>
      <c r="V10" s="51"/>
      <c r="W10" s="51"/>
      <c r="X10" s="51"/>
      <c r="Y10" s="16" t="s">
        <v>206</v>
      </c>
      <c r="Z10" s="16" t="s">
        <v>206</v>
      </c>
      <c r="AA10" s="51" t="s">
        <v>207</v>
      </c>
      <c r="AB10" s="51"/>
      <c r="AC10" s="16" t="s">
        <v>208</v>
      </c>
      <c r="AD10" s="16" t="s">
        <v>209</v>
      </c>
      <c r="AE10" s="16" t="s">
        <v>210</v>
      </c>
      <c r="AF10" s="16" t="s">
        <v>211</v>
      </c>
      <c r="AG10" s="16" t="s">
        <v>201</v>
      </c>
      <c r="AH10" s="16" t="s">
        <v>212</v>
      </c>
      <c r="AI10" s="16" t="s">
        <v>213</v>
      </c>
      <c r="AJ10" s="16" t="s">
        <v>197</v>
      </c>
      <c r="AK10" s="16" t="s">
        <v>214</v>
      </c>
      <c r="AL10" s="16" t="s">
        <v>201</v>
      </c>
      <c r="AM10" s="16" t="s">
        <v>215</v>
      </c>
      <c r="AN10" s="16" t="s">
        <v>201</v>
      </c>
      <c r="AO10" s="16" t="s">
        <v>216</v>
      </c>
      <c r="AP10" s="16" t="s">
        <v>217</v>
      </c>
      <c r="AQ10" s="16" t="s">
        <v>201</v>
      </c>
      <c r="AR10" s="16" t="s">
        <v>199</v>
      </c>
      <c r="AS10" s="16" t="s">
        <v>218</v>
      </c>
      <c r="AT10" s="16" t="s">
        <v>201</v>
      </c>
      <c r="AU10" s="16" t="s">
        <v>201</v>
      </c>
      <c r="AV10" s="16" t="s">
        <v>201</v>
      </c>
      <c r="AW10" s="16" t="s">
        <v>215</v>
      </c>
      <c r="AX10" s="16" t="s">
        <v>219</v>
      </c>
      <c r="AY10" s="16" t="s">
        <v>201</v>
      </c>
      <c r="AZ10" s="51" t="s">
        <v>220</v>
      </c>
      <c r="BA10" s="51"/>
      <c r="BB10" s="51"/>
      <c r="BC10" s="16" t="s">
        <v>201</v>
      </c>
      <c r="BD10" s="16" t="s">
        <v>201</v>
      </c>
      <c r="BE10" s="16" t="s">
        <v>221</v>
      </c>
      <c r="BF10" s="16" t="s">
        <v>222</v>
      </c>
      <c r="BG10" s="16" t="s">
        <v>223</v>
      </c>
      <c r="BH10" s="16" t="s">
        <v>201</v>
      </c>
      <c r="BI10" s="16" t="s">
        <v>201</v>
      </c>
      <c r="BJ10" s="16" t="s">
        <v>201</v>
      </c>
      <c r="BK10" s="16" t="s">
        <v>201</v>
      </c>
      <c r="BL10" s="16" t="s">
        <v>224</v>
      </c>
      <c r="BM10" s="16" t="s">
        <v>225</v>
      </c>
      <c r="BN10" s="16" t="s">
        <v>226</v>
      </c>
      <c r="BO10" s="16" t="s">
        <v>226</v>
      </c>
      <c r="BP10" s="3"/>
      <c r="BQ10" s="4"/>
    </row>
    <row r="11" spans="1:69" ht="200" x14ac:dyDescent="0.2">
      <c r="A11" s="15" t="s">
        <v>227</v>
      </c>
      <c r="B11" s="16" t="s">
        <v>228</v>
      </c>
      <c r="C11" s="16" t="s">
        <v>229</v>
      </c>
      <c r="D11" s="16" t="s">
        <v>230</v>
      </c>
      <c r="E11" s="16" t="s">
        <v>231</v>
      </c>
      <c r="F11" s="16" t="s">
        <v>232</v>
      </c>
      <c r="G11" s="16" t="s">
        <v>233</v>
      </c>
      <c r="H11" s="16" t="s">
        <v>234</v>
      </c>
      <c r="I11" s="16" t="s">
        <v>235</v>
      </c>
      <c r="J11" s="16" t="s">
        <v>236</v>
      </c>
      <c r="K11" s="51" t="s">
        <v>237</v>
      </c>
      <c r="L11" s="51"/>
      <c r="M11" s="16" t="s">
        <v>238</v>
      </c>
      <c r="N11" s="43" t="s">
        <v>453</v>
      </c>
      <c r="O11" s="16" t="s">
        <v>239</v>
      </c>
      <c r="P11" s="16" t="s">
        <v>240</v>
      </c>
      <c r="Q11" s="16" t="s">
        <v>241</v>
      </c>
      <c r="R11" s="51" t="s">
        <v>242</v>
      </c>
      <c r="S11" s="51"/>
      <c r="T11" s="51"/>
      <c r="U11" s="51"/>
      <c r="V11" s="51"/>
      <c r="W11" s="51"/>
      <c r="X11" s="51"/>
      <c r="Y11" s="16" t="s">
        <v>243</v>
      </c>
      <c r="Z11" s="16" t="s">
        <v>244</v>
      </c>
      <c r="AA11" s="51" t="s">
        <v>245</v>
      </c>
      <c r="AB11" s="51"/>
      <c r="AC11" s="16" t="s">
        <v>246</v>
      </c>
      <c r="AD11" s="16" t="s">
        <v>247</v>
      </c>
      <c r="AE11" s="16" t="s">
        <v>248</v>
      </c>
      <c r="AF11" s="16" t="s">
        <v>249</v>
      </c>
      <c r="AG11" s="16" t="s">
        <v>250</v>
      </c>
      <c r="AH11" s="16" t="s">
        <v>251</v>
      </c>
      <c r="AI11" s="16" t="s">
        <v>252</v>
      </c>
      <c r="AJ11" s="16" t="s">
        <v>253</v>
      </c>
      <c r="AK11" s="16" t="s">
        <v>254</v>
      </c>
      <c r="AL11" s="16" t="s">
        <v>255</v>
      </c>
      <c r="AM11" s="16" t="s">
        <v>256</v>
      </c>
      <c r="AN11" s="16" t="s">
        <v>257</v>
      </c>
      <c r="AO11" s="16" t="s">
        <v>258</v>
      </c>
      <c r="AP11" s="16" t="s">
        <v>259</v>
      </c>
      <c r="AQ11" s="16" t="s">
        <v>260</v>
      </c>
      <c r="AR11" s="16" t="s">
        <v>261</v>
      </c>
      <c r="AS11" s="16" t="s">
        <v>262</v>
      </c>
      <c r="AT11" s="16" t="s">
        <v>263</v>
      </c>
      <c r="AU11" s="16" t="s">
        <v>264</v>
      </c>
      <c r="AV11" s="16" t="s">
        <v>265</v>
      </c>
      <c r="AW11" s="16" t="s">
        <v>266</v>
      </c>
      <c r="AX11" s="16" t="s">
        <v>267</v>
      </c>
      <c r="AY11" s="16" t="s">
        <v>268</v>
      </c>
      <c r="AZ11" s="51" t="s">
        <v>269</v>
      </c>
      <c r="BA11" s="51"/>
      <c r="BB11" s="51"/>
      <c r="BC11" s="16" t="s">
        <v>270</v>
      </c>
      <c r="BD11" s="16" t="s">
        <v>271</v>
      </c>
      <c r="BE11" s="16" t="s">
        <v>272</v>
      </c>
      <c r="BF11" s="16" t="s">
        <v>273</v>
      </c>
      <c r="BG11" s="16" t="s">
        <v>274</v>
      </c>
      <c r="BH11" s="16" t="s">
        <v>275</v>
      </c>
      <c r="BI11" s="16" t="s">
        <v>276</v>
      </c>
      <c r="BJ11" s="16" t="s">
        <v>277</v>
      </c>
      <c r="BK11" s="16" t="s">
        <v>278</v>
      </c>
      <c r="BL11" s="16" t="s">
        <v>279</v>
      </c>
      <c r="BM11" s="16" t="s">
        <v>280</v>
      </c>
      <c r="BN11" s="16" t="s">
        <v>281</v>
      </c>
      <c r="BO11" s="16" t="s">
        <v>282</v>
      </c>
      <c r="BP11" s="3"/>
      <c r="BQ11" s="4"/>
    </row>
    <row r="12" spans="1:69" ht="24" x14ac:dyDescent="0.2">
      <c r="A12" s="15" t="s">
        <v>283</v>
      </c>
      <c r="B12" s="16" t="s">
        <v>284</v>
      </c>
      <c r="C12" s="10" t="s">
        <v>285</v>
      </c>
      <c r="D12" s="16" t="s">
        <v>286</v>
      </c>
      <c r="E12" s="16" t="s">
        <v>286</v>
      </c>
      <c r="F12" s="10" t="s">
        <v>286</v>
      </c>
      <c r="G12" s="16" t="s">
        <v>287</v>
      </c>
      <c r="H12" s="16" t="s">
        <v>288</v>
      </c>
      <c r="I12" s="16" t="s">
        <v>289</v>
      </c>
      <c r="J12" s="16" t="s">
        <v>290</v>
      </c>
      <c r="K12" s="51" t="s">
        <v>291</v>
      </c>
      <c r="L12" s="51"/>
      <c r="M12" s="16" t="s">
        <v>292</v>
      </c>
      <c r="N12" s="43" t="s">
        <v>454</v>
      </c>
      <c r="O12" s="16" t="s">
        <v>286</v>
      </c>
      <c r="P12" s="16" t="s">
        <v>293</v>
      </c>
      <c r="Q12" s="16" t="s">
        <v>294</v>
      </c>
      <c r="R12" s="51" t="s">
        <v>295</v>
      </c>
      <c r="S12" s="51"/>
      <c r="T12" s="51"/>
      <c r="U12" s="51"/>
      <c r="V12" s="51"/>
      <c r="W12" s="51"/>
      <c r="X12" s="51"/>
      <c r="Y12" s="16" t="s">
        <v>296</v>
      </c>
      <c r="Z12" s="16" t="s">
        <v>286</v>
      </c>
      <c r="AA12" s="51" t="s">
        <v>286</v>
      </c>
      <c r="AB12" s="51"/>
      <c r="AC12" s="16" t="s">
        <v>297</v>
      </c>
      <c r="AD12" s="16" t="s">
        <v>298</v>
      </c>
      <c r="AE12" s="16" t="s">
        <v>286</v>
      </c>
      <c r="AF12" s="16" t="s">
        <v>286</v>
      </c>
      <c r="AG12" s="16" t="s">
        <v>299</v>
      </c>
      <c r="AH12" s="16" t="s">
        <v>151</v>
      </c>
      <c r="AI12" s="16" t="s">
        <v>300</v>
      </c>
      <c r="AJ12" s="16" t="s">
        <v>286</v>
      </c>
      <c r="AK12" s="16" t="s">
        <v>301</v>
      </c>
      <c r="AL12" s="16" t="s">
        <v>302</v>
      </c>
      <c r="AM12" s="16" t="s">
        <v>303</v>
      </c>
      <c r="AN12" s="16" t="s">
        <v>156</v>
      </c>
      <c r="AO12" s="16" t="s">
        <v>286</v>
      </c>
      <c r="AP12" s="16" t="s">
        <v>304</v>
      </c>
      <c r="AQ12" s="16" t="s">
        <v>286</v>
      </c>
      <c r="AR12" s="16" t="s">
        <v>286</v>
      </c>
      <c r="AS12" s="16" t="s">
        <v>160</v>
      </c>
      <c r="AT12" s="16" t="s">
        <v>305</v>
      </c>
      <c r="AU12" s="16" t="s">
        <v>306</v>
      </c>
      <c r="AV12" s="16" t="s">
        <v>307</v>
      </c>
      <c r="AW12" s="16" t="s">
        <v>308</v>
      </c>
      <c r="AX12" s="16" t="s">
        <v>297</v>
      </c>
      <c r="AY12" s="16" t="s">
        <v>309</v>
      </c>
      <c r="AZ12" s="51" t="s">
        <v>167</v>
      </c>
      <c r="BA12" s="51"/>
      <c r="BB12" s="51"/>
      <c r="BC12" s="16" t="s">
        <v>310</v>
      </c>
      <c r="BD12" s="16" t="s">
        <v>311</v>
      </c>
      <c r="BE12" s="16" t="s">
        <v>170</v>
      </c>
      <c r="BF12" s="16" t="s">
        <v>312</v>
      </c>
      <c r="BG12" s="16" t="s">
        <v>286</v>
      </c>
      <c r="BH12" s="16" t="s">
        <v>313</v>
      </c>
      <c r="BI12" s="16" t="s">
        <v>286</v>
      </c>
      <c r="BJ12" s="16" t="s">
        <v>286</v>
      </c>
      <c r="BK12" s="16" t="s">
        <v>308</v>
      </c>
      <c r="BL12" s="16" t="s">
        <v>286</v>
      </c>
      <c r="BM12" s="16" t="s">
        <v>308</v>
      </c>
      <c r="BN12" s="16" t="s">
        <v>308</v>
      </c>
      <c r="BO12" s="16" t="s">
        <v>308</v>
      </c>
      <c r="BP12" s="3"/>
      <c r="BQ12" s="4"/>
    </row>
    <row r="13" spans="1:69" ht="16" x14ac:dyDescent="0.2">
      <c r="A13" s="15" t="s">
        <v>314</v>
      </c>
      <c r="B13" s="16" t="s">
        <v>315</v>
      </c>
      <c r="C13" s="16" t="s">
        <v>316</v>
      </c>
      <c r="D13" s="16" t="s">
        <v>316</v>
      </c>
      <c r="E13" s="16" t="s">
        <v>316</v>
      </c>
      <c r="F13" s="16" t="s">
        <v>317</v>
      </c>
      <c r="G13" s="16" t="s">
        <v>316</v>
      </c>
      <c r="H13" s="16" t="s">
        <v>316</v>
      </c>
      <c r="I13" s="16" t="s">
        <v>318</v>
      </c>
      <c r="J13" s="16" t="s">
        <v>319</v>
      </c>
      <c r="K13" s="51" t="s">
        <v>316</v>
      </c>
      <c r="L13" s="51"/>
      <c r="M13" s="16" t="s">
        <v>320</v>
      </c>
      <c r="N13" s="43" t="s">
        <v>316</v>
      </c>
      <c r="O13" s="16" t="s">
        <v>316</v>
      </c>
      <c r="P13" s="16" t="s">
        <v>316</v>
      </c>
      <c r="Q13" s="16" t="s">
        <v>316</v>
      </c>
      <c r="R13" s="51" t="s">
        <v>316</v>
      </c>
      <c r="S13" s="51"/>
      <c r="T13" s="51"/>
      <c r="U13" s="51"/>
      <c r="V13" s="51"/>
      <c r="W13" s="51"/>
      <c r="X13" s="51"/>
      <c r="Y13" s="16" t="s">
        <v>316</v>
      </c>
      <c r="Z13" s="16" t="s">
        <v>316</v>
      </c>
      <c r="AA13" s="51" t="s">
        <v>316</v>
      </c>
      <c r="AB13" s="51"/>
      <c r="AC13" s="16" t="s">
        <v>316</v>
      </c>
      <c r="AD13" s="16" t="s">
        <v>316</v>
      </c>
      <c r="AE13" s="16" t="s">
        <v>316</v>
      </c>
      <c r="AF13" s="16" t="s">
        <v>316</v>
      </c>
      <c r="AG13" s="16" t="s">
        <v>321</v>
      </c>
      <c r="AH13" s="16" t="s">
        <v>316</v>
      </c>
      <c r="AI13" s="16" t="s">
        <v>316</v>
      </c>
      <c r="AJ13" s="16" t="s">
        <v>316</v>
      </c>
      <c r="AK13" s="16" t="s">
        <v>316</v>
      </c>
      <c r="AL13" s="16" t="s">
        <v>316</v>
      </c>
      <c r="AM13" s="16" t="s">
        <v>316</v>
      </c>
      <c r="AN13" s="16" t="s">
        <v>316</v>
      </c>
      <c r="AO13" s="16" t="s">
        <v>316</v>
      </c>
      <c r="AP13" s="16" t="s">
        <v>316</v>
      </c>
      <c r="AQ13" s="16" t="s">
        <v>316</v>
      </c>
      <c r="AR13" s="16" t="s">
        <v>322</v>
      </c>
      <c r="AS13" s="16" t="s">
        <v>316</v>
      </c>
      <c r="AT13" s="16" t="s">
        <v>316</v>
      </c>
      <c r="AU13" s="16" t="s">
        <v>323</v>
      </c>
      <c r="AV13" s="16" t="s">
        <v>324</v>
      </c>
      <c r="AW13" s="16" t="s">
        <v>316</v>
      </c>
      <c r="AX13" s="16" t="s">
        <v>316</v>
      </c>
      <c r="AY13" s="16" t="s">
        <v>325</v>
      </c>
      <c r="AZ13" s="51" t="s">
        <v>326</v>
      </c>
      <c r="BA13" s="51"/>
      <c r="BB13" s="51"/>
      <c r="BC13" s="16" t="s">
        <v>316</v>
      </c>
      <c r="BD13" s="16" t="s">
        <v>324</v>
      </c>
      <c r="BE13" s="16" t="s">
        <v>316</v>
      </c>
      <c r="BF13" s="16" t="s">
        <v>316</v>
      </c>
      <c r="BG13" s="16" t="s">
        <v>316</v>
      </c>
      <c r="BH13" s="16" t="s">
        <v>316</v>
      </c>
      <c r="BI13" s="16" t="s">
        <v>316</v>
      </c>
      <c r="BJ13" s="16" t="s">
        <v>316</v>
      </c>
      <c r="BK13" s="16" t="s">
        <v>316</v>
      </c>
      <c r="BL13" s="16" t="s">
        <v>316</v>
      </c>
      <c r="BM13" s="16" t="s">
        <v>316</v>
      </c>
      <c r="BN13" s="16" t="s">
        <v>316</v>
      </c>
      <c r="BO13" s="16" t="s">
        <v>316</v>
      </c>
      <c r="BP13" s="3"/>
      <c r="BQ13" s="4"/>
    </row>
    <row r="14" spans="1:69" s="19" customFormat="1" ht="24" x14ac:dyDescent="0.2">
      <c r="A14" s="15" t="s">
        <v>327</v>
      </c>
      <c r="B14" s="16" t="s">
        <v>301</v>
      </c>
      <c r="C14" s="16" t="s">
        <v>301</v>
      </c>
      <c r="D14" s="16" t="s">
        <v>301</v>
      </c>
      <c r="E14" s="16" t="s">
        <v>328</v>
      </c>
      <c r="F14" s="16" t="s">
        <v>329</v>
      </c>
      <c r="G14" s="16" t="s">
        <v>329</v>
      </c>
      <c r="H14" s="16" t="s">
        <v>328</v>
      </c>
      <c r="I14" s="16" t="s">
        <v>330</v>
      </c>
      <c r="J14" s="16" t="s">
        <v>330</v>
      </c>
      <c r="K14" s="51" t="s">
        <v>330</v>
      </c>
      <c r="L14" s="51"/>
      <c r="M14" s="16" t="s">
        <v>331</v>
      </c>
      <c r="N14" s="43" t="s">
        <v>328</v>
      </c>
      <c r="O14" s="16" t="s">
        <v>328</v>
      </c>
      <c r="P14" s="16" t="s">
        <v>331</v>
      </c>
      <c r="Q14" s="16" t="s">
        <v>301</v>
      </c>
      <c r="R14" s="51" t="s">
        <v>329</v>
      </c>
      <c r="S14" s="51"/>
      <c r="T14" s="51"/>
      <c r="U14" s="51"/>
      <c r="V14" s="51"/>
      <c r="W14" s="51"/>
      <c r="X14" s="51"/>
      <c r="Y14" s="16" t="s">
        <v>328</v>
      </c>
      <c r="Z14" s="16" t="s">
        <v>328</v>
      </c>
      <c r="AA14" s="51" t="s">
        <v>332</v>
      </c>
      <c r="AB14" s="51"/>
      <c r="AC14" s="16" t="s">
        <v>329</v>
      </c>
      <c r="AD14" s="16" t="s">
        <v>331</v>
      </c>
      <c r="AE14" s="16" t="s">
        <v>331</v>
      </c>
      <c r="AF14" s="16" t="s">
        <v>328</v>
      </c>
      <c r="AG14" s="16" t="s">
        <v>332</v>
      </c>
      <c r="AH14" s="16" t="s">
        <v>328</v>
      </c>
      <c r="AI14" s="16" t="s">
        <v>332</v>
      </c>
      <c r="AJ14" s="16" t="s">
        <v>328</v>
      </c>
      <c r="AK14" s="16" t="s">
        <v>328</v>
      </c>
      <c r="AL14" s="16" t="s">
        <v>332</v>
      </c>
      <c r="AM14" s="16" t="s">
        <v>328</v>
      </c>
      <c r="AN14" s="16" t="s">
        <v>332</v>
      </c>
      <c r="AO14" s="16" t="s">
        <v>328</v>
      </c>
      <c r="AP14" s="16" t="s">
        <v>328</v>
      </c>
      <c r="AQ14" s="16" t="s">
        <v>328</v>
      </c>
      <c r="AR14" s="16" t="s">
        <v>328</v>
      </c>
      <c r="AS14" s="16" t="s">
        <v>332</v>
      </c>
      <c r="AT14" s="16" t="s">
        <v>328</v>
      </c>
      <c r="AU14" s="16" t="s">
        <v>301</v>
      </c>
      <c r="AV14" s="16" t="s">
        <v>329</v>
      </c>
      <c r="AW14" s="16" t="s">
        <v>328</v>
      </c>
      <c r="AX14" s="16" t="s">
        <v>332</v>
      </c>
      <c r="AY14" s="16" t="s">
        <v>329</v>
      </c>
      <c r="AZ14" s="51" t="s">
        <v>332</v>
      </c>
      <c r="BA14" s="51"/>
      <c r="BB14" s="51"/>
      <c r="BC14" s="16" t="s">
        <v>328</v>
      </c>
      <c r="BD14" s="16" t="s">
        <v>332</v>
      </c>
      <c r="BE14" s="16" t="s">
        <v>328</v>
      </c>
      <c r="BF14" s="16" t="s">
        <v>328</v>
      </c>
      <c r="BG14" s="16" t="s">
        <v>328</v>
      </c>
      <c r="BH14" s="16" t="s">
        <v>333</v>
      </c>
      <c r="BI14" s="16" t="s">
        <v>328</v>
      </c>
      <c r="BJ14" s="16" t="s">
        <v>328</v>
      </c>
      <c r="BK14" s="16" t="s">
        <v>328</v>
      </c>
      <c r="BL14" s="16" t="s">
        <v>328</v>
      </c>
      <c r="BM14" s="16" t="s">
        <v>328</v>
      </c>
      <c r="BN14" s="16" t="s">
        <v>328</v>
      </c>
      <c r="BO14" s="16" t="s">
        <v>328</v>
      </c>
      <c r="BP14" s="38"/>
      <c r="BQ14" s="4"/>
    </row>
    <row r="15" spans="1:69" s="19" customFormat="1" ht="8" x14ac:dyDescent="0.2">
      <c r="A15" s="15" t="s">
        <v>334</v>
      </c>
      <c r="B15" s="16" t="s">
        <v>335</v>
      </c>
      <c r="C15" s="16" t="s">
        <v>328</v>
      </c>
      <c r="D15" s="16" t="s">
        <v>328</v>
      </c>
      <c r="E15" s="16" t="s">
        <v>328</v>
      </c>
      <c r="F15" s="16" t="s">
        <v>328</v>
      </c>
      <c r="G15" s="16" t="s">
        <v>329</v>
      </c>
      <c r="H15" s="16" t="s">
        <v>328</v>
      </c>
      <c r="I15" s="16" t="s">
        <v>335</v>
      </c>
      <c r="J15" s="16" t="s">
        <v>329</v>
      </c>
      <c r="K15" s="51" t="s">
        <v>329</v>
      </c>
      <c r="L15" s="51"/>
      <c r="M15" s="16" t="s">
        <v>331</v>
      </c>
      <c r="N15" s="43" t="s">
        <v>328</v>
      </c>
      <c r="O15" s="16" t="s">
        <v>328</v>
      </c>
      <c r="P15" s="16" t="s">
        <v>331</v>
      </c>
      <c r="Q15" s="16" t="s">
        <v>328</v>
      </c>
      <c r="R15" s="51" t="s">
        <v>329</v>
      </c>
      <c r="S15" s="51"/>
      <c r="T15" s="51"/>
      <c r="U15" s="51"/>
      <c r="V15" s="51"/>
      <c r="W15" s="51"/>
      <c r="X15" s="51"/>
      <c r="Y15" s="16" t="s">
        <v>328</v>
      </c>
      <c r="Z15" s="16" t="s">
        <v>328</v>
      </c>
      <c r="AA15" s="51" t="s">
        <v>328</v>
      </c>
      <c r="AB15" s="51"/>
      <c r="AC15" s="16" t="s">
        <v>329</v>
      </c>
      <c r="AD15" s="16" t="s">
        <v>331</v>
      </c>
      <c r="AE15" s="16" t="s">
        <v>331</v>
      </c>
      <c r="AF15" s="16" t="s">
        <v>328</v>
      </c>
      <c r="AG15" s="16" t="s">
        <v>328</v>
      </c>
      <c r="AH15" s="16" t="s">
        <v>332</v>
      </c>
      <c r="AI15" s="16" t="s">
        <v>328</v>
      </c>
      <c r="AJ15" s="16" t="s">
        <v>328</v>
      </c>
      <c r="AK15" s="16" t="s">
        <v>328</v>
      </c>
      <c r="AL15" s="16" t="s">
        <v>328</v>
      </c>
      <c r="AM15" s="16" t="s">
        <v>328</v>
      </c>
      <c r="AN15" s="16" t="s">
        <v>328</v>
      </c>
      <c r="AO15" s="16" t="s">
        <v>328</v>
      </c>
      <c r="AP15" s="16" t="s">
        <v>328</v>
      </c>
      <c r="AQ15" s="16" t="s">
        <v>328</v>
      </c>
      <c r="AR15" s="16" t="s">
        <v>329</v>
      </c>
      <c r="AS15" s="16" t="s">
        <v>328</v>
      </c>
      <c r="AT15" s="16" t="s">
        <v>328</v>
      </c>
      <c r="AU15" s="16" t="s">
        <v>328</v>
      </c>
      <c r="AV15" s="16" t="s">
        <v>331</v>
      </c>
      <c r="AW15" s="16" t="s">
        <v>328</v>
      </c>
      <c r="AX15" s="16" t="s">
        <v>328</v>
      </c>
      <c r="AY15" s="16" t="s">
        <v>331</v>
      </c>
      <c r="AZ15" s="51" t="s">
        <v>332</v>
      </c>
      <c r="BA15" s="51"/>
      <c r="BB15" s="51"/>
      <c r="BC15" s="16" t="s">
        <v>328</v>
      </c>
      <c r="BD15" s="16" t="s">
        <v>332</v>
      </c>
      <c r="BE15" s="16" t="s">
        <v>328</v>
      </c>
      <c r="BF15" s="16" t="s">
        <v>328</v>
      </c>
      <c r="BG15" s="16" t="s">
        <v>328</v>
      </c>
      <c r="BH15" s="16" t="s">
        <v>328</v>
      </c>
      <c r="BI15" s="16" t="s">
        <v>328</v>
      </c>
      <c r="BJ15" s="16" t="s">
        <v>328</v>
      </c>
      <c r="BK15" s="16" t="s">
        <v>328</v>
      </c>
      <c r="BL15" s="16" t="s">
        <v>328</v>
      </c>
      <c r="BM15" s="16" t="s">
        <v>328</v>
      </c>
      <c r="BN15" s="16" t="s">
        <v>328</v>
      </c>
      <c r="BO15" s="16" t="s">
        <v>328</v>
      </c>
      <c r="BP15" s="38"/>
      <c r="BQ15" s="4"/>
    </row>
    <row r="16" spans="1:69" s="7" customFormat="1" ht="8" x14ac:dyDescent="0.2">
      <c r="A16" s="5" t="s">
        <v>336</v>
      </c>
      <c r="B16" s="20" t="s">
        <v>336</v>
      </c>
      <c r="C16" s="20" t="s">
        <v>336</v>
      </c>
      <c r="D16" s="20" t="s">
        <v>336</v>
      </c>
      <c r="E16" s="20" t="s">
        <v>336</v>
      </c>
      <c r="F16" s="20" t="s">
        <v>336</v>
      </c>
      <c r="G16" s="20" t="s">
        <v>336</v>
      </c>
      <c r="H16" s="20" t="s">
        <v>336</v>
      </c>
      <c r="I16" s="20" t="s">
        <v>336</v>
      </c>
      <c r="J16" s="20" t="s">
        <v>336</v>
      </c>
      <c r="K16" s="20" t="s">
        <v>336</v>
      </c>
      <c r="L16" s="20" t="s">
        <v>336</v>
      </c>
      <c r="M16" s="20" t="s">
        <v>336</v>
      </c>
      <c r="N16" s="44" t="s">
        <v>336</v>
      </c>
      <c r="O16" s="20" t="s">
        <v>336</v>
      </c>
      <c r="P16" s="20" t="s">
        <v>336</v>
      </c>
      <c r="Q16" s="20" t="s">
        <v>336</v>
      </c>
      <c r="R16" s="52" t="s">
        <v>336</v>
      </c>
      <c r="S16" s="52"/>
      <c r="T16" s="52"/>
      <c r="U16" s="52"/>
      <c r="V16" s="52"/>
      <c r="W16" s="52"/>
      <c r="X16" s="52"/>
      <c r="Y16" s="20" t="s">
        <v>336</v>
      </c>
      <c r="Z16" s="20" t="s">
        <v>336</v>
      </c>
      <c r="AA16" s="52" t="s">
        <v>336</v>
      </c>
      <c r="AB16" s="52"/>
      <c r="AC16" s="20" t="s">
        <v>336</v>
      </c>
      <c r="AD16" s="20" t="s">
        <v>336</v>
      </c>
      <c r="AE16" s="20" t="s">
        <v>336</v>
      </c>
      <c r="AF16" s="20" t="s">
        <v>336</v>
      </c>
      <c r="AG16" s="20" t="s">
        <v>336</v>
      </c>
      <c r="AH16" s="20" t="s">
        <v>336</v>
      </c>
      <c r="AI16" s="20" t="s">
        <v>336</v>
      </c>
      <c r="AJ16" s="20" t="s">
        <v>336</v>
      </c>
      <c r="AK16" s="20" t="s">
        <v>336</v>
      </c>
      <c r="AL16" s="20" t="s">
        <v>336</v>
      </c>
      <c r="AM16" s="20" t="s">
        <v>336</v>
      </c>
      <c r="AN16" s="20" t="s">
        <v>336</v>
      </c>
      <c r="AO16" s="20" t="s">
        <v>336</v>
      </c>
      <c r="AP16" s="20" t="s">
        <v>336</v>
      </c>
      <c r="AQ16" s="20" t="s">
        <v>336</v>
      </c>
      <c r="AR16" s="20" t="s">
        <v>336</v>
      </c>
      <c r="AS16" s="20" t="s">
        <v>336</v>
      </c>
      <c r="AT16" s="20" t="s">
        <v>336</v>
      </c>
      <c r="AU16" s="20" t="s">
        <v>336</v>
      </c>
      <c r="AV16" s="20" t="s">
        <v>336</v>
      </c>
      <c r="AW16" s="20" t="s">
        <v>336</v>
      </c>
      <c r="AX16" s="20"/>
      <c r="AY16" s="20" t="s">
        <v>336</v>
      </c>
      <c r="AZ16" s="52" t="s">
        <v>336</v>
      </c>
      <c r="BA16" s="52"/>
      <c r="BB16" s="52"/>
      <c r="BC16" s="20" t="s">
        <v>336</v>
      </c>
      <c r="BD16" s="20" t="s">
        <v>336</v>
      </c>
      <c r="BE16" s="20" t="s">
        <v>336</v>
      </c>
      <c r="BF16" s="20" t="s">
        <v>336</v>
      </c>
      <c r="BG16" s="20" t="s">
        <v>336</v>
      </c>
      <c r="BH16" s="20" t="s">
        <v>336</v>
      </c>
      <c r="BI16" s="20" t="s">
        <v>336</v>
      </c>
      <c r="BJ16" s="20" t="s">
        <v>336</v>
      </c>
      <c r="BK16" s="20" t="s">
        <v>336</v>
      </c>
      <c r="BL16" s="20"/>
      <c r="BM16" s="20" t="s">
        <v>336</v>
      </c>
      <c r="BN16" s="20" t="s">
        <v>336</v>
      </c>
      <c r="BO16" s="20" t="s">
        <v>336</v>
      </c>
      <c r="BQ16" s="8"/>
    </row>
    <row r="17" spans="1:69" ht="168" x14ac:dyDescent="0.2">
      <c r="A17" s="15" t="s">
        <v>337</v>
      </c>
      <c r="B17" s="16"/>
      <c r="C17" s="16"/>
      <c r="D17" s="16"/>
      <c r="E17" s="16"/>
      <c r="F17" s="16"/>
      <c r="G17" s="16"/>
      <c r="H17" s="16"/>
      <c r="I17" s="16"/>
      <c r="J17" s="16" t="s">
        <v>338</v>
      </c>
      <c r="K17" s="16" t="s">
        <v>339</v>
      </c>
      <c r="L17" s="16"/>
      <c r="M17" s="16"/>
      <c r="O17" s="16"/>
      <c r="P17" s="16"/>
      <c r="Q17" s="16"/>
      <c r="R17" s="51" t="s">
        <v>340</v>
      </c>
      <c r="S17" s="51"/>
      <c r="T17" s="51"/>
      <c r="U17" s="51"/>
      <c r="V17" s="51"/>
      <c r="W17" s="51"/>
      <c r="X17" s="51"/>
      <c r="Y17" s="16"/>
      <c r="Z17" s="16"/>
      <c r="AA17" s="51" t="s">
        <v>341</v>
      </c>
      <c r="AB17" s="51"/>
      <c r="AC17" s="16" t="s">
        <v>342</v>
      </c>
      <c r="AD17" s="16"/>
      <c r="AE17" s="16"/>
      <c r="AF17" s="16"/>
      <c r="AG17" s="16" t="s">
        <v>343</v>
      </c>
      <c r="AH17" s="16" t="s">
        <v>344</v>
      </c>
      <c r="AI17" s="16" t="s">
        <v>345</v>
      </c>
      <c r="AJ17" s="16"/>
      <c r="AK17" s="16"/>
      <c r="AL17" s="16" t="s">
        <v>346</v>
      </c>
      <c r="AM17" s="16"/>
      <c r="AN17" s="16" t="s">
        <v>347</v>
      </c>
      <c r="AO17" s="16"/>
      <c r="AP17" s="16"/>
      <c r="AQ17" s="16"/>
      <c r="AR17" s="16"/>
      <c r="AS17" s="16"/>
      <c r="AT17" s="16"/>
      <c r="AU17" s="16" t="s">
        <v>348</v>
      </c>
      <c r="AV17" s="16" t="s">
        <v>349</v>
      </c>
      <c r="AW17" s="16"/>
      <c r="AX17" s="16"/>
      <c r="AY17" s="16" t="s">
        <v>350</v>
      </c>
      <c r="AZ17" s="51" t="s">
        <v>351</v>
      </c>
      <c r="BA17" s="51"/>
      <c r="BB17" s="51"/>
      <c r="BC17" s="16"/>
      <c r="BD17" s="16" t="s">
        <v>352</v>
      </c>
      <c r="BE17" s="16"/>
      <c r="BF17" s="16"/>
      <c r="BG17" s="16"/>
      <c r="BH17" s="16"/>
      <c r="BI17" s="16"/>
      <c r="BJ17" s="16"/>
      <c r="BK17" s="16"/>
      <c r="BL17" s="16"/>
      <c r="BM17" s="16"/>
      <c r="BN17" s="16"/>
      <c r="BO17" s="16"/>
      <c r="BP17" s="3"/>
      <c r="BQ17" s="4"/>
    </row>
    <row r="18" spans="1:69" ht="16" x14ac:dyDescent="0.2">
      <c r="A18" s="15" t="s">
        <v>353</v>
      </c>
      <c r="B18" s="16"/>
      <c r="C18" s="16" t="s">
        <v>354</v>
      </c>
      <c r="D18" s="16"/>
      <c r="E18" s="16"/>
      <c r="F18" s="16"/>
      <c r="G18" s="16"/>
      <c r="H18" s="16"/>
      <c r="I18" s="16"/>
      <c r="J18" s="16"/>
      <c r="K18" s="16" t="s">
        <v>355</v>
      </c>
      <c r="L18" s="16" t="s">
        <v>356</v>
      </c>
      <c r="M18" s="16"/>
      <c r="O18" s="16"/>
      <c r="P18" s="16"/>
      <c r="Q18" s="16"/>
      <c r="R18" s="21" t="s">
        <v>357</v>
      </c>
      <c r="S18" s="21" t="s">
        <v>358</v>
      </c>
      <c r="T18" s="21" t="s">
        <v>359</v>
      </c>
      <c r="U18" s="21" t="s">
        <v>360</v>
      </c>
      <c r="V18" s="21" t="s">
        <v>361</v>
      </c>
      <c r="W18" s="21" t="s">
        <v>362</v>
      </c>
      <c r="X18" s="21" t="s">
        <v>363</v>
      </c>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21" t="s">
        <v>364</v>
      </c>
      <c r="BA18" s="21" t="s">
        <v>195</v>
      </c>
      <c r="BB18" s="21" t="s">
        <v>205</v>
      </c>
      <c r="BC18" s="16"/>
      <c r="BD18" s="16"/>
      <c r="BE18" s="16"/>
      <c r="BF18" s="16"/>
      <c r="BG18" s="16"/>
      <c r="BH18" s="16"/>
      <c r="BI18" s="16"/>
      <c r="BJ18" s="16"/>
      <c r="BK18" s="16"/>
      <c r="BL18" s="16"/>
      <c r="BM18" s="16"/>
      <c r="BN18" s="16"/>
      <c r="BO18" s="16"/>
      <c r="BP18" s="3"/>
      <c r="BQ18" s="4"/>
    </row>
    <row r="19" spans="1:69" ht="8" x14ac:dyDescent="0.2">
      <c r="A19" s="22" t="s">
        <v>365</v>
      </c>
      <c r="B19" s="16">
        <v>18</v>
      </c>
      <c r="C19" s="16">
        <v>76</v>
      </c>
      <c r="D19" s="16">
        <v>29</v>
      </c>
      <c r="E19" s="16">
        <v>15</v>
      </c>
      <c r="F19" s="16">
        <v>40</v>
      </c>
      <c r="G19" s="16">
        <v>254</v>
      </c>
      <c r="H19" s="16">
        <v>20</v>
      </c>
      <c r="I19" s="16">
        <v>33</v>
      </c>
      <c r="J19" s="16">
        <v>104</v>
      </c>
      <c r="K19" s="16">
        <v>13</v>
      </c>
      <c r="L19" s="16">
        <v>26</v>
      </c>
      <c r="M19" s="16">
        <f>1248+106</f>
        <v>1354</v>
      </c>
      <c r="N19" s="18">
        <v>83</v>
      </c>
      <c r="O19" s="16">
        <v>72</v>
      </c>
      <c r="P19" s="16">
        <v>54</v>
      </c>
      <c r="Q19" s="16">
        <v>824</v>
      </c>
      <c r="R19" s="16">
        <v>109</v>
      </c>
      <c r="S19" s="16">
        <v>89</v>
      </c>
      <c r="T19" s="16">
        <v>63</v>
      </c>
      <c r="U19" s="16">
        <v>89</v>
      </c>
      <c r="V19" s="16">
        <v>92</v>
      </c>
      <c r="W19" s="16">
        <v>85</v>
      </c>
      <c r="X19" s="16">
        <v>55</v>
      </c>
      <c r="Y19" s="16">
        <v>36</v>
      </c>
      <c r="Z19" s="16">
        <v>91</v>
      </c>
      <c r="AA19" s="16">
        <v>37</v>
      </c>
      <c r="AB19" s="16">
        <v>29</v>
      </c>
      <c r="AC19" s="16">
        <f>471+506</f>
        <v>977</v>
      </c>
      <c r="AD19" s="16">
        <v>70</v>
      </c>
      <c r="AE19" s="16">
        <v>60</v>
      </c>
      <c r="AF19" s="16">
        <v>103</v>
      </c>
      <c r="AG19" s="16">
        <v>178</v>
      </c>
      <c r="AH19" s="16">
        <f>125+22</f>
        <v>147</v>
      </c>
      <c r="AI19" s="16">
        <v>92</v>
      </c>
      <c r="AJ19" s="16">
        <v>41</v>
      </c>
      <c r="AK19" s="16">
        <v>38</v>
      </c>
      <c r="AL19" s="16">
        <v>252</v>
      </c>
      <c r="AM19" s="16">
        <v>141</v>
      </c>
      <c r="AN19" s="16"/>
      <c r="AO19" s="16">
        <f>18+3</f>
        <v>21</v>
      </c>
      <c r="AP19" s="16">
        <v>15</v>
      </c>
      <c r="AQ19" s="16">
        <v>33</v>
      </c>
      <c r="AR19" s="16">
        <v>91</v>
      </c>
      <c r="AS19" s="16">
        <v>76</v>
      </c>
      <c r="AT19" s="16">
        <v>12</v>
      </c>
      <c r="AU19" s="16">
        <v>107</v>
      </c>
      <c r="AV19" s="16">
        <v>45</v>
      </c>
      <c r="AW19" s="16"/>
      <c r="AX19" s="16"/>
      <c r="AY19" s="16"/>
      <c r="AZ19" s="16"/>
      <c r="BA19" s="16"/>
      <c r="BB19" s="16"/>
      <c r="BC19" s="16"/>
      <c r="BD19" s="16"/>
      <c r="BE19" s="16">
        <f>17+8</f>
        <v>25</v>
      </c>
      <c r="BF19" s="16">
        <v>13</v>
      </c>
      <c r="BG19" s="16">
        <v>130</v>
      </c>
      <c r="BH19" s="16"/>
      <c r="BI19" s="16"/>
      <c r="BJ19" s="16"/>
      <c r="BK19" s="16"/>
      <c r="BL19" s="16"/>
      <c r="BM19" s="16"/>
      <c r="BN19" s="16"/>
      <c r="BO19" s="16"/>
      <c r="BP19" s="3"/>
      <c r="BQ19" s="4"/>
    </row>
    <row r="20" spans="1:69" ht="8" x14ac:dyDescent="0.2">
      <c r="A20" s="22" t="s">
        <v>366</v>
      </c>
      <c r="B20" s="16">
        <v>15</v>
      </c>
      <c r="C20" s="16"/>
      <c r="D20" s="16"/>
      <c r="E20" s="16"/>
      <c r="F20" s="16"/>
      <c r="G20" s="16"/>
      <c r="H20" s="16"/>
      <c r="I20" s="16"/>
      <c r="J20" s="16"/>
      <c r="K20" s="16"/>
      <c r="L20" s="16"/>
      <c r="M20" s="16"/>
      <c r="O20" s="16"/>
      <c r="P20" s="16">
        <v>46</v>
      </c>
      <c r="Q20" s="16"/>
      <c r="R20" s="16"/>
      <c r="S20" s="16"/>
      <c r="T20" s="16"/>
      <c r="U20" s="16"/>
      <c r="V20" s="16"/>
      <c r="W20" s="16"/>
      <c r="X20" s="16"/>
      <c r="Y20" s="16"/>
      <c r="Z20" s="16"/>
      <c r="AA20" s="16"/>
      <c r="AB20" s="16"/>
      <c r="AC20" s="16"/>
      <c r="AD20" s="16"/>
      <c r="AE20" s="16"/>
      <c r="AF20" s="16"/>
      <c r="AG20" s="16"/>
      <c r="AH20" s="16">
        <v>125</v>
      </c>
      <c r="AI20" s="16"/>
      <c r="AJ20" s="16"/>
      <c r="AK20" s="16">
        <v>25</v>
      </c>
      <c r="AL20" s="16">
        <v>188</v>
      </c>
      <c r="AM20" s="16"/>
      <c r="AN20" s="16"/>
      <c r="AO20" s="16"/>
      <c r="AP20" s="16"/>
      <c r="AQ20" s="16"/>
      <c r="AR20" s="16"/>
      <c r="AS20" s="16"/>
      <c r="AT20" s="16"/>
      <c r="AU20" s="16"/>
      <c r="AV20" s="16">
        <v>35</v>
      </c>
      <c r="AW20" s="16"/>
      <c r="AX20" s="16"/>
      <c r="AY20" s="16"/>
      <c r="AZ20" s="16"/>
      <c r="BA20" s="16"/>
      <c r="BB20" s="16"/>
      <c r="BC20" s="16"/>
      <c r="BD20" s="16"/>
      <c r="BE20" s="16">
        <v>17</v>
      </c>
      <c r="BF20" s="16"/>
      <c r="BG20" s="16"/>
      <c r="BH20" s="16"/>
      <c r="BI20" s="16"/>
      <c r="BJ20" s="16"/>
      <c r="BK20" s="16"/>
      <c r="BL20" s="16"/>
      <c r="BM20" s="16"/>
      <c r="BN20" s="16"/>
      <c r="BO20" s="16"/>
      <c r="BP20" s="3"/>
      <c r="BQ20" s="4"/>
    </row>
    <row r="21" spans="1:69" ht="8" x14ac:dyDescent="0.2">
      <c r="A21" s="22" t="s">
        <v>367</v>
      </c>
      <c r="B21" s="16">
        <v>3</v>
      </c>
      <c r="C21" s="16"/>
      <c r="D21" s="16"/>
      <c r="E21" s="16"/>
      <c r="F21" s="16"/>
      <c r="G21" s="16"/>
      <c r="H21" s="16"/>
      <c r="I21" s="16"/>
      <c r="J21" s="16"/>
      <c r="K21" s="16"/>
      <c r="L21" s="16"/>
      <c r="M21" s="16"/>
      <c r="O21" s="16"/>
      <c r="P21" s="16">
        <v>8</v>
      </c>
      <c r="Q21" s="16"/>
      <c r="R21" s="16"/>
      <c r="S21" s="16"/>
      <c r="T21" s="16"/>
      <c r="U21" s="16"/>
      <c r="V21" s="16"/>
      <c r="W21" s="16"/>
      <c r="X21" s="16"/>
      <c r="Y21" s="16"/>
      <c r="Z21" s="16"/>
      <c r="AA21" s="16"/>
      <c r="AB21" s="16"/>
      <c r="AC21" s="16"/>
      <c r="AD21" s="16"/>
      <c r="AE21" s="16"/>
      <c r="AF21" s="16"/>
      <c r="AG21" s="16"/>
      <c r="AH21" s="16">
        <v>22</v>
      </c>
      <c r="AI21" s="16"/>
      <c r="AJ21" s="16"/>
      <c r="AK21" s="16">
        <v>7</v>
      </c>
      <c r="AL21" s="16"/>
      <c r="AM21" s="16"/>
      <c r="AN21" s="16"/>
      <c r="AO21" s="16"/>
      <c r="AP21" s="16"/>
      <c r="AQ21" s="16"/>
      <c r="AR21" s="16"/>
      <c r="AS21" s="16"/>
      <c r="AT21" s="16"/>
      <c r="AU21" s="16"/>
      <c r="AV21" s="16">
        <v>10</v>
      </c>
      <c r="AW21" s="16"/>
      <c r="AX21" s="16"/>
      <c r="AY21" s="16"/>
      <c r="AZ21" s="16"/>
      <c r="BA21" s="16"/>
      <c r="BB21" s="16"/>
      <c r="BC21" s="16"/>
      <c r="BD21" s="16"/>
      <c r="BE21" s="16">
        <v>8</v>
      </c>
      <c r="BF21" s="16"/>
      <c r="BG21" s="16"/>
      <c r="BH21" s="16"/>
      <c r="BI21" s="16"/>
      <c r="BJ21" s="16"/>
      <c r="BK21" s="16"/>
      <c r="BL21" s="16"/>
      <c r="BM21" s="16"/>
      <c r="BN21" s="16"/>
      <c r="BO21" s="16"/>
      <c r="BP21" s="3"/>
      <c r="BQ21" s="4"/>
    </row>
    <row r="22" spans="1:69" ht="8" x14ac:dyDescent="0.2">
      <c r="A22" s="22" t="s">
        <v>368</v>
      </c>
      <c r="B22" s="16">
        <v>60</v>
      </c>
      <c r="C22" s="16">
        <v>44</v>
      </c>
      <c r="D22" s="16">
        <v>30</v>
      </c>
      <c r="E22" s="16">
        <v>10</v>
      </c>
      <c r="F22" s="16">
        <v>35</v>
      </c>
      <c r="G22" s="16">
        <v>135</v>
      </c>
      <c r="H22" s="16"/>
      <c r="I22" s="16">
        <v>8</v>
      </c>
      <c r="J22" s="16">
        <v>80</v>
      </c>
      <c r="K22" s="16">
        <v>13</v>
      </c>
      <c r="L22" s="16">
        <v>15</v>
      </c>
      <c r="M22" s="16">
        <f>109+9+2641+197</f>
        <v>2956</v>
      </c>
      <c r="N22" s="18">
        <f>34+35</f>
        <v>69</v>
      </c>
      <c r="O22" s="16">
        <f>21+17</f>
        <v>38</v>
      </c>
      <c r="P22" s="16">
        <v>37</v>
      </c>
      <c r="Q22" s="16">
        <v>157</v>
      </c>
      <c r="R22" s="16">
        <v>29</v>
      </c>
      <c r="S22" s="16">
        <v>18</v>
      </c>
      <c r="T22" s="16">
        <v>26</v>
      </c>
      <c r="U22" s="16">
        <v>32</v>
      </c>
      <c r="V22" s="16">
        <v>31</v>
      </c>
      <c r="W22" s="16">
        <v>48</v>
      </c>
      <c r="X22" s="16">
        <v>40</v>
      </c>
      <c r="Y22" s="16">
        <v>23</v>
      </c>
      <c r="Z22" s="16">
        <v>254</v>
      </c>
      <c r="AA22" s="16">
        <v>120</v>
      </c>
      <c r="AB22" s="16">
        <v>36</v>
      </c>
      <c r="AC22" s="16">
        <f>665+580</f>
        <v>1245</v>
      </c>
      <c r="AD22" s="16">
        <v>32</v>
      </c>
      <c r="AE22" s="16">
        <v>99</v>
      </c>
      <c r="AF22" s="16">
        <f>125+40</f>
        <v>165</v>
      </c>
      <c r="AG22" s="16">
        <v>203</v>
      </c>
      <c r="AH22" s="16">
        <v>52</v>
      </c>
      <c r="AI22" s="16"/>
      <c r="AJ22" s="16">
        <v>21</v>
      </c>
      <c r="AK22" s="16">
        <v>2</v>
      </c>
      <c r="AL22" s="16">
        <v>273</v>
      </c>
      <c r="AM22" s="16">
        <f>69+16</f>
        <v>85</v>
      </c>
      <c r="AN22" s="16">
        <v>7756</v>
      </c>
      <c r="AO22" s="16">
        <f>24+8</f>
        <v>32</v>
      </c>
      <c r="AP22" s="16">
        <v>18</v>
      </c>
      <c r="AQ22" s="16"/>
      <c r="AR22" s="16">
        <v>56</v>
      </c>
      <c r="AS22" s="16">
        <v>51</v>
      </c>
      <c r="AT22" s="16">
        <v>19</v>
      </c>
      <c r="AU22" s="16">
        <v>217</v>
      </c>
      <c r="AV22" s="16">
        <v>8</v>
      </c>
      <c r="AW22" s="16">
        <v>8</v>
      </c>
      <c r="AX22" s="16"/>
      <c r="AY22" s="16">
        <v>182</v>
      </c>
      <c r="AZ22" s="16">
        <v>14</v>
      </c>
      <c r="BA22" s="16">
        <v>27</v>
      </c>
      <c r="BB22" s="16">
        <v>57</v>
      </c>
      <c r="BC22" s="16">
        <v>14</v>
      </c>
      <c r="BD22" s="16">
        <v>34</v>
      </c>
      <c r="BE22" s="16"/>
      <c r="BF22" s="16">
        <v>7</v>
      </c>
      <c r="BG22" s="16">
        <v>1</v>
      </c>
      <c r="BH22" s="16">
        <v>21</v>
      </c>
      <c r="BI22" s="16">
        <v>24</v>
      </c>
      <c r="BJ22" s="16">
        <v>6</v>
      </c>
      <c r="BK22" s="16">
        <v>1</v>
      </c>
      <c r="BL22" s="16">
        <v>11</v>
      </c>
      <c r="BM22" s="16">
        <v>6</v>
      </c>
      <c r="BN22" s="16">
        <v>8</v>
      </c>
      <c r="BO22" s="16">
        <v>5</v>
      </c>
      <c r="BP22" s="3"/>
      <c r="BQ22" s="4"/>
    </row>
    <row r="23" spans="1:69" ht="8" x14ac:dyDescent="0.2">
      <c r="A23" s="22" t="s">
        <v>369</v>
      </c>
      <c r="B23" s="16"/>
      <c r="C23" s="16"/>
      <c r="D23" s="16"/>
      <c r="E23" s="16"/>
      <c r="F23" s="16"/>
      <c r="G23" s="16"/>
      <c r="H23" s="16"/>
      <c r="I23" s="16"/>
      <c r="J23" s="16"/>
      <c r="K23" s="16"/>
      <c r="L23" s="16"/>
      <c r="M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v>79</v>
      </c>
      <c r="AY23" s="16">
        <v>496</v>
      </c>
      <c r="AZ23" s="16"/>
      <c r="BA23" s="16"/>
      <c r="BB23" s="16"/>
      <c r="BC23" s="16"/>
      <c r="BD23" s="16"/>
      <c r="BE23" s="16"/>
      <c r="BF23" s="16"/>
      <c r="BG23" s="16"/>
      <c r="BH23" s="16"/>
      <c r="BI23" s="16"/>
      <c r="BJ23" s="16">
        <v>52</v>
      </c>
      <c r="BK23" s="16">
        <f>19+5+4</f>
        <v>28</v>
      </c>
      <c r="BL23" s="16">
        <v>11</v>
      </c>
      <c r="BM23" s="16">
        <v>25</v>
      </c>
      <c r="BN23" s="16"/>
      <c r="BO23" s="16">
        <v>4</v>
      </c>
      <c r="BP23" s="3"/>
      <c r="BQ23" s="4"/>
    </row>
    <row r="24" spans="1:69" ht="8" x14ac:dyDescent="0.2">
      <c r="A24" s="22" t="s">
        <v>370</v>
      </c>
      <c r="B24" s="16">
        <v>35</v>
      </c>
      <c r="C24" s="16">
        <v>133</v>
      </c>
      <c r="D24" s="16">
        <v>31</v>
      </c>
      <c r="E24" s="16">
        <v>51</v>
      </c>
      <c r="F24" s="16">
        <v>46</v>
      </c>
      <c r="G24" s="16">
        <v>133</v>
      </c>
      <c r="H24" s="16">
        <v>3</v>
      </c>
      <c r="I24" s="16">
        <v>19</v>
      </c>
      <c r="J24" s="16">
        <v>253</v>
      </c>
      <c r="K24" s="16">
        <v>16</v>
      </c>
      <c r="L24" s="16">
        <v>35</v>
      </c>
      <c r="M24" s="16">
        <f>1554+144</f>
        <v>1698</v>
      </c>
      <c r="N24" s="18">
        <f>60+29</f>
        <v>89</v>
      </c>
      <c r="O24" s="16">
        <v>19</v>
      </c>
      <c r="P24" s="16">
        <v>40</v>
      </c>
      <c r="Q24" s="16">
        <v>399</v>
      </c>
      <c r="R24" s="16">
        <v>33</v>
      </c>
      <c r="S24" s="16">
        <v>24</v>
      </c>
      <c r="T24" s="16">
        <v>36</v>
      </c>
      <c r="U24" s="16">
        <v>55</v>
      </c>
      <c r="V24" s="16">
        <v>64</v>
      </c>
      <c r="W24" s="16">
        <v>38</v>
      </c>
      <c r="X24" s="16">
        <v>57</v>
      </c>
      <c r="Y24" s="16">
        <v>25</v>
      </c>
      <c r="Z24" s="16">
        <v>77</v>
      </c>
      <c r="AA24" s="16">
        <v>76</v>
      </c>
      <c r="AB24" s="16">
        <v>16</v>
      </c>
      <c r="AC24" s="16">
        <f>518+500</f>
        <v>1018</v>
      </c>
      <c r="AD24" s="16">
        <v>72</v>
      </c>
      <c r="AE24" s="16">
        <v>151</v>
      </c>
      <c r="AF24" s="16">
        <f>76+42</f>
        <v>118</v>
      </c>
      <c r="AG24" s="16">
        <v>213</v>
      </c>
      <c r="AH24" s="16">
        <v>106</v>
      </c>
      <c r="AI24" s="16">
        <v>38</v>
      </c>
      <c r="AJ24" s="16">
        <v>19</v>
      </c>
      <c r="AK24" s="16">
        <v>19</v>
      </c>
      <c r="AL24" s="16">
        <v>282</v>
      </c>
      <c r="AM24" s="16">
        <f>68+4</f>
        <v>72</v>
      </c>
      <c r="AN24" s="16">
        <v>5820</v>
      </c>
      <c r="AO24" s="16">
        <f>52+18</f>
        <v>70</v>
      </c>
      <c r="AP24" s="16">
        <v>14</v>
      </c>
      <c r="AQ24" s="16">
        <v>17</v>
      </c>
      <c r="AR24" s="16"/>
      <c r="AS24" s="16">
        <v>68</v>
      </c>
      <c r="AT24" s="16">
        <v>25</v>
      </c>
      <c r="AU24" s="16">
        <v>116</v>
      </c>
      <c r="AV24" s="16">
        <v>35</v>
      </c>
      <c r="AW24" s="16">
        <v>6</v>
      </c>
      <c r="AX24" s="16">
        <v>58</v>
      </c>
      <c r="AY24" s="16">
        <v>185</v>
      </c>
      <c r="AZ24" s="16">
        <v>60</v>
      </c>
      <c r="BA24" s="16">
        <v>54</v>
      </c>
      <c r="BB24" s="16">
        <v>138</v>
      </c>
      <c r="BC24" s="16">
        <v>15</v>
      </c>
      <c r="BD24" s="16">
        <v>30</v>
      </c>
      <c r="BE24" s="16">
        <v>24</v>
      </c>
      <c r="BF24" s="16">
        <v>5</v>
      </c>
      <c r="BG24" s="16">
        <f>27+24</f>
        <v>51</v>
      </c>
      <c r="BH24" s="16">
        <v>34</v>
      </c>
      <c r="BI24" s="16">
        <v>80</v>
      </c>
      <c r="BJ24" s="16">
        <v>66</v>
      </c>
      <c r="BK24" s="16">
        <v>16</v>
      </c>
      <c r="BL24" s="16">
        <v>24</v>
      </c>
      <c r="BM24" s="16">
        <v>23</v>
      </c>
      <c r="BN24" s="16">
        <v>10</v>
      </c>
      <c r="BO24" s="16">
        <v>7</v>
      </c>
      <c r="BP24" s="3"/>
      <c r="BQ24" s="4"/>
    </row>
    <row r="25" spans="1:69" ht="8" x14ac:dyDescent="0.2">
      <c r="A25" s="22" t="s">
        <v>371</v>
      </c>
      <c r="B25" s="16">
        <v>19</v>
      </c>
      <c r="C25" s="16"/>
      <c r="D25" s="16"/>
      <c r="E25" s="16"/>
      <c r="F25" s="16"/>
      <c r="G25" s="16">
        <v>57</v>
      </c>
      <c r="H25" s="16"/>
      <c r="I25" s="16"/>
      <c r="J25" s="16"/>
      <c r="K25" s="16"/>
      <c r="L25" s="16"/>
      <c r="M25" s="16"/>
      <c r="O25" s="16"/>
      <c r="P25" s="16">
        <v>28</v>
      </c>
      <c r="Q25" s="16"/>
      <c r="R25" s="16"/>
      <c r="S25" s="16"/>
      <c r="T25" s="16"/>
      <c r="U25" s="16"/>
      <c r="V25" s="16"/>
      <c r="W25" s="16"/>
      <c r="X25" s="16"/>
      <c r="Y25" s="16"/>
      <c r="Z25" s="16"/>
      <c r="AA25" s="16"/>
      <c r="AB25" s="16"/>
      <c r="AC25" s="16"/>
      <c r="AD25" s="16"/>
      <c r="AE25" s="16"/>
      <c r="AF25" s="16"/>
      <c r="AG25" s="16"/>
      <c r="AH25" s="16"/>
      <c r="AI25" s="16"/>
      <c r="AJ25" s="16"/>
      <c r="AK25" s="16"/>
      <c r="AL25" s="16">
        <v>147</v>
      </c>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3"/>
      <c r="BQ25" s="4"/>
    </row>
    <row r="26" spans="1:69" ht="8" x14ac:dyDescent="0.2">
      <c r="A26" s="22" t="s">
        <v>372</v>
      </c>
      <c r="B26" s="16">
        <v>9</v>
      </c>
      <c r="C26" s="16"/>
      <c r="D26" s="16"/>
      <c r="E26" s="16"/>
      <c r="F26" s="16"/>
      <c r="G26" s="16">
        <v>9</v>
      </c>
      <c r="H26" s="16"/>
      <c r="I26" s="16"/>
      <c r="J26" s="16"/>
      <c r="K26" s="16"/>
      <c r="L26" s="16"/>
      <c r="M26" s="16"/>
      <c r="O26" s="16"/>
      <c r="P26" s="16">
        <v>4</v>
      </c>
      <c r="Q26" s="16"/>
      <c r="R26" s="16"/>
      <c r="S26" s="16"/>
      <c r="T26" s="16"/>
      <c r="U26" s="16"/>
      <c r="V26" s="16"/>
      <c r="W26" s="16"/>
      <c r="X26" s="16"/>
      <c r="Y26" s="16"/>
      <c r="Z26" s="16"/>
      <c r="AA26" s="16"/>
      <c r="AB26" s="16"/>
      <c r="AC26" s="16"/>
      <c r="AD26" s="16"/>
      <c r="AE26" s="16"/>
      <c r="AF26" s="16"/>
      <c r="AG26" s="16"/>
      <c r="AH26" s="16"/>
      <c r="AI26" s="16"/>
      <c r="AJ26" s="16"/>
      <c r="AK26" s="16"/>
      <c r="AL26" s="16">
        <v>80</v>
      </c>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3"/>
      <c r="BQ26" s="4"/>
    </row>
    <row r="27" spans="1:69" ht="8" x14ac:dyDescent="0.2">
      <c r="A27" s="22" t="s">
        <v>373</v>
      </c>
      <c r="B27" s="16">
        <v>7</v>
      </c>
      <c r="C27" s="16"/>
      <c r="D27" s="16"/>
      <c r="E27" s="16"/>
      <c r="F27" s="16"/>
      <c r="G27" s="16">
        <v>67</v>
      </c>
      <c r="H27" s="16"/>
      <c r="I27" s="16"/>
      <c r="J27" s="16"/>
      <c r="K27" s="16"/>
      <c r="L27" s="16"/>
      <c r="M27" s="16"/>
      <c r="O27" s="16"/>
      <c r="P27" s="16">
        <v>8</v>
      </c>
      <c r="Q27" s="16"/>
      <c r="R27" s="16"/>
      <c r="S27" s="16"/>
      <c r="T27" s="16"/>
      <c r="U27" s="16"/>
      <c r="V27" s="16"/>
      <c r="W27" s="16"/>
      <c r="X27" s="16"/>
      <c r="Y27" s="16"/>
      <c r="Z27" s="16"/>
      <c r="AA27" s="16"/>
      <c r="AB27" s="16"/>
      <c r="AC27" s="16"/>
      <c r="AD27" s="16"/>
      <c r="AE27" s="16"/>
      <c r="AF27" s="16"/>
      <c r="AG27" s="16"/>
      <c r="AH27" s="16"/>
      <c r="AI27" s="16"/>
      <c r="AJ27" s="16"/>
      <c r="AK27" s="16"/>
      <c r="AL27" s="16">
        <v>55</v>
      </c>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3"/>
      <c r="BQ27" s="4"/>
    </row>
    <row r="28" spans="1:69" ht="8" x14ac:dyDescent="0.2">
      <c r="A28" s="22" t="s">
        <v>374</v>
      </c>
      <c r="B28" s="16"/>
      <c r="C28" s="16"/>
      <c r="D28" s="16"/>
      <c r="E28" s="16">
        <v>1</v>
      </c>
      <c r="F28" s="16"/>
      <c r="G28" s="16">
        <v>51</v>
      </c>
      <c r="H28" s="16"/>
      <c r="I28" s="16"/>
      <c r="J28" s="16"/>
      <c r="K28" s="16"/>
      <c r="L28" s="16"/>
      <c r="M28" s="16"/>
      <c r="O28" s="16"/>
      <c r="P28" s="16"/>
      <c r="Q28" s="16"/>
      <c r="R28" s="16"/>
      <c r="S28" s="16"/>
      <c r="T28" s="16"/>
      <c r="U28" s="16"/>
      <c r="V28" s="16"/>
      <c r="W28" s="16"/>
      <c r="X28" s="16"/>
      <c r="Y28" s="16"/>
      <c r="Z28" s="16">
        <v>88</v>
      </c>
      <c r="AA28" s="16"/>
      <c r="AB28" s="16"/>
      <c r="AC28" s="16"/>
      <c r="AD28" s="16"/>
      <c r="AE28" s="16"/>
      <c r="AF28" s="16">
        <v>77</v>
      </c>
      <c r="AG28" s="16"/>
      <c r="AH28" s="16"/>
      <c r="AI28" s="16"/>
      <c r="AJ28" s="16"/>
      <c r="AK28" s="16"/>
      <c r="AL28" s="16"/>
      <c r="AM28" s="16">
        <v>19</v>
      </c>
      <c r="AN28" s="16"/>
      <c r="AO28" s="16">
        <v>4</v>
      </c>
      <c r="AP28" s="16"/>
      <c r="AQ28" s="16"/>
      <c r="AR28" s="16"/>
      <c r="AS28" s="16"/>
      <c r="AT28" s="16"/>
      <c r="AU28" s="16"/>
      <c r="AV28" s="16"/>
      <c r="AW28" s="16">
        <v>1</v>
      </c>
      <c r="AX28" s="16"/>
      <c r="AY28" s="16"/>
      <c r="AZ28" s="16"/>
      <c r="BA28" s="16"/>
      <c r="BB28" s="16"/>
      <c r="BC28" s="16"/>
      <c r="BD28" s="16"/>
      <c r="BE28" s="16"/>
      <c r="BF28" s="16"/>
      <c r="BG28" s="16"/>
      <c r="BH28" s="16"/>
      <c r="BI28" s="16"/>
      <c r="BJ28" s="16"/>
      <c r="BK28" s="16"/>
      <c r="BL28" s="16"/>
      <c r="BM28" s="16"/>
      <c r="BN28" s="16"/>
      <c r="BO28" s="16"/>
      <c r="BP28" s="3"/>
      <c r="BQ28" s="4"/>
    </row>
    <row r="29" spans="1:69" ht="8" x14ac:dyDescent="0.2">
      <c r="A29" s="22" t="s">
        <v>375</v>
      </c>
      <c r="B29" s="16"/>
      <c r="C29" s="16"/>
      <c r="D29" s="16"/>
      <c r="E29" s="16"/>
      <c r="F29" s="16"/>
      <c r="G29" s="16"/>
      <c r="H29" s="16"/>
      <c r="I29" s="16"/>
      <c r="J29" s="16"/>
      <c r="K29" s="16"/>
      <c r="L29" s="16"/>
      <c r="M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v>1</v>
      </c>
      <c r="AN29" s="16">
        <v>54</v>
      </c>
      <c r="AO29" s="16"/>
      <c r="AP29" s="16"/>
      <c r="AQ29" s="16"/>
      <c r="AR29" s="16"/>
      <c r="AS29" s="16"/>
      <c r="AT29" s="16"/>
      <c r="AU29" s="16"/>
      <c r="AV29" s="16"/>
      <c r="AW29" s="16"/>
      <c r="AX29" s="16"/>
      <c r="AY29" s="16">
        <f>19+1</f>
        <v>20</v>
      </c>
      <c r="AZ29" s="16">
        <v>1</v>
      </c>
      <c r="BA29" s="16">
        <v>1</v>
      </c>
      <c r="BB29" s="16">
        <v>2</v>
      </c>
      <c r="BC29" s="16"/>
      <c r="BD29" s="16"/>
      <c r="BE29" s="16"/>
      <c r="BF29" s="16"/>
      <c r="BG29" s="16"/>
      <c r="BH29" s="16"/>
      <c r="BI29" s="16"/>
      <c r="BJ29" s="16"/>
      <c r="BK29" s="16"/>
      <c r="BL29" s="16"/>
      <c r="BM29" s="16"/>
      <c r="BN29" s="16"/>
      <c r="BO29" s="16"/>
      <c r="BP29" s="3"/>
      <c r="BQ29" s="4"/>
    </row>
    <row r="30" spans="1:69" ht="8" x14ac:dyDescent="0.2">
      <c r="A30" s="22" t="s">
        <v>376</v>
      </c>
      <c r="B30" s="16"/>
      <c r="C30" s="16"/>
      <c r="D30" s="16"/>
      <c r="E30" s="16"/>
      <c r="F30" s="16"/>
      <c r="G30" s="16"/>
      <c r="H30" s="16"/>
      <c r="I30" s="16"/>
      <c r="J30" s="16"/>
      <c r="K30" s="16"/>
      <c r="L30" s="16"/>
      <c r="M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3"/>
      <c r="BQ30" s="4"/>
    </row>
    <row r="31" spans="1:69" ht="8" x14ac:dyDescent="0.2">
      <c r="A31" s="22" t="s">
        <v>377</v>
      </c>
      <c r="B31" s="16"/>
      <c r="C31" s="16">
        <v>1</v>
      </c>
      <c r="D31" s="16"/>
      <c r="E31" s="16"/>
      <c r="F31" s="16">
        <v>2</v>
      </c>
      <c r="G31" s="16"/>
      <c r="H31" s="16"/>
      <c r="I31" s="16"/>
      <c r="J31" s="16"/>
      <c r="K31" s="16"/>
      <c r="L31" s="16"/>
      <c r="M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3"/>
      <c r="BQ31" s="4"/>
    </row>
    <row r="32" spans="1:69" ht="8" x14ac:dyDescent="0.2">
      <c r="A32" s="22" t="s">
        <v>378</v>
      </c>
      <c r="B32" s="16"/>
      <c r="C32" s="16"/>
      <c r="D32" s="16"/>
      <c r="E32" s="16"/>
      <c r="F32" s="16"/>
      <c r="G32" s="16"/>
      <c r="H32" s="16"/>
      <c r="I32" s="16"/>
      <c r="J32" s="16"/>
      <c r="K32" s="16"/>
      <c r="L32" s="16"/>
      <c r="M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3"/>
      <c r="BQ32" s="4"/>
    </row>
    <row r="33" spans="1:69" ht="8" x14ac:dyDescent="0.2">
      <c r="A33" s="22" t="s">
        <v>379</v>
      </c>
      <c r="B33" s="16"/>
      <c r="C33" s="16"/>
      <c r="D33" s="16"/>
      <c r="E33" s="16"/>
      <c r="F33" s="16">
        <v>1</v>
      </c>
      <c r="G33" s="16">
        <v>2</v>
      </c>
      <c r="H33" s="16"/>
      <c r="I33" s="16"/>
      <c r="J33" s="16"/>
      <c r="K33" s="16"/>
      <c r="L33" s="16"/>
      <c r="M33" s="16"/>
      <c r="O33" s="16"/>
      <c r="P33" s="16"/>
      <c r="Q33" s="16"/>
      <c r="R33" s="16"/>
      <c r="S33" s="16"/>
      <c r="T33" s="16"/>
      <c r="U33" s="16"/>
      <c r="V33" s="16"/>
      <c r="W33" s="16"/>
      <c r="X33" s="16"/>
      <c r="Y33" s="16"/>
      <c r="Z33" s="16"/>
      <c r="AA33" s="16"/>
      <c r="AB33" s="16"/>
      <c r="AC33" s="16">
        <f>5+3</f>
        <v>8</v>
      </c>
      <c r="AD33" s="16"/>
      <c r="AE33" s="16"/>
      <c r="AF33" s="16"/>
      <c r="AG33" s="16"/>
      <c r="AH33" s="16"/>
      <c r="AI33" s="16"/>
      <c r="AJ33" s="16"/>
      <c r="AK33" s="16"/>
      <c r="AL33" s="16"/>
      <c r="AM33" s="16"/>
      <c r="AN33" s="16">
        <v>52</v>
      </c>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3"/>
      <c r="BQ33" s="4"/>
    </row>
    <row r="34" spans="1:69" ht="16" x14ac:dyDescent="0.2">
      <c r="A34" s="22" t="s">
        <v>380</v>
      </c>
      <c r="B34" s="16"/>
      <c r="C34" s="16">
        <v>1</v>
      </c>
      <c r="D34" s="16"/>
      <c r="E34" s="16"/>
      <c r="F34" s="16"/>
      <c r="G34" s="16"/>
      <c r="H34" s="16"/>
      <c r="I34" s="16"/>
      <c r="J34" s="16"/>
      <c r="K34" s="16"/>
      <c r="L34" s="16"/>
      <c r="M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v>0</v>
      </c>
      <c r="BA34" s="16">
        <v>1</v>
      </c>
      <c r="BB34" s="16">
        <v>0</v>
      </c>
      <c r="BC34" s="16"/>
      <c r="BD34" s="16"/>
      <c r="BE34" s="16"/>
      <c r="BF34" s="16"/>
      <c r="BG34" s="16"/>
      <c r="BH34" s="16"/>
      <c r="BI34" s="16"/>
      <c r="BJ34" s="16"/>
      <c r="BK34" s="16"/>
      <c r="BL34" s="16"/>
      <c r="BM34" s="16"/>
      <c r="BN34" s="16"/>
      <c r="BO34" s="16"/>
      <c r="BP34" s="3"/>
      <c r="BQ34" s="4"/>
    </row>
    <row r="35" spans="1:69" ht="16" x14ac:dyDescent="0.2">
      <c r="A35" s="22" t="s">
        <v>381</v>
      </c>
      <c r="B35" s="16"/>
      <c r="C35" s="16">
        <v>2</v>
      </c>
      <c r="D35" s="16"/>
      <c r="E35" s="16"/>
      <c r="F35" s="16"/>
      <c r="G35" s="16"/>
      <c r="H35" s="16"/>
      <c r="I35" s="16"/>
      <c r="J35" s="16"/>
      <c r="K35" s="16"/>
      <c r="L35" s="16"/>
      <c r="M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3"/>
      <c r="BQ35" s="4"/>
    </row>
    <row r="36" spans="1:69" ht="8" x14ac:dyDescent="0.2">
      <c r="A36" s="22" t="s">
        <v>382</v>
      </c>
      <c r="B36" s="16">
        <v>4</v>
      </c>
      <c r="C36" s="16">
        <v>2</v>
      </c>
      <c r="D36" s="16"/>
      <c r="E36" s="16"/>
      <c r="F36" s="16"/>
      <c r="G36" s="16">
        <v>2</v>
      </c>
      <c r="H36" s="16"/>
      <c r="I36" s="16"/>
      <c r="J36" s="16">
        <v>2</v>
      </c>
      <c r="K36" s="16">
        <v>4</v>
      </c>
      <c r="L36" s="16">
        <v>0</v>
      </c>
      <c r="M36" s="16">
        <f>70+15</f>
        <v>85</v>
      </c>
      <c r="O36" s="16">
        <v>1</v>
      </c>
      <c r="P36" s="16">
        <v>1</v>
      </c>
      <c r="Q36" s="16"/>
      <c r="R36" s="16"/>
      <c r="S36" s="16"/>
      <c r="T36" s="16"/>
      <c r="U36" s="16"/>
      <c r="V36" s="16"/>
      <c r="W36" s="16"/>
      <c r="X36" s="16"/>
      <c r="Y36" s="16"/>
      <c r="Z36" s="16"/>
      <c r="AA36" s="16">
        <v>2</v>
      </c>
      <c r="AB36" s="16">
        <v>2</v>
      </c>
      <c r="AC36" s="16"/>
      <c r="AD36" s="16"/>
      <c r="AE36" s="16"/>
      <c r="AF36" s="16"/>
      <c r="AG36" s="16"/>
      <c r="AH36" s="16"/>
      <c r="AI36" s="16"/>
      <c r="AJ36" s="16"/>
      <c r="AK36" s="16"/>
      <c r="AL36" s="16"/>
      <c r="AM36" s="16">
        <v>1</v>
      </c>
      <c r="AN36" s="16"/>
      <c r="AO36" s="16"/>
      <c r="AP36" s="16"/>
      <c r="AQ36" s="16"/>
      <c r="AR36" s="16"/>
      <c r="AS36" s="16"/>
      <c r="AT36" s="16"/>
      <c r="AU36" s="16"/>
      <c r="AV36" s="16"/>
      <c r="AW36" s="16"/>
      <c r="AX36" s="16"/>
      <c r="AY36" s="16">
        <v>5</v>
      </c>
      <c r="AZ36" s="16"/>
      <c r="BA36" s="16"/>
      <c r="BB36" s="16"/>
      <c r="BC36" s="16"/>
      <c r="BD36" s="16"/>
      <c r="BE36" s="16"/>
      <c r="BF36" s="16"/>
      <c r="BG36" s="16"/>
      <c r="BH36" s="16"/>
      <c r="BI36" s="16"/>
      <c r="BJ36" s="16"/>
      <c r="BK36" s="16"/>
      <c r="BL36" s="16"/>
      <c r="BM36" s="16"/>
      <c r="BN36" s="16"/>
      <c r="BO36" s="16"/>
      <c r="BP36" s="3"/>
      <c r="BQ36" s="4"/>
    </row>
    <row r="37" spans="1:69" ht="8" x14ac:dyDescent="0.2">
      <c r="A37" s="22" t="s">
        <v>383</v>
      </c>
      <c r="B37" s="16"/>
      <c r="C37" s="16"/>
      <c r="D37" s="16"/>
      <c r="E37" s="16"/>
      <c r="F37" s="16"/>
      <c r="G37" s="16">
        <v>23</v>
      </c>
      <c r="H37" s="16"/>
      <c r="I37" s="16"/>
      <c r="J37" s="16"/>
      <c r="K37" s="16"/>
      <c r="L37" s="16"/>
      <c r="M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v>17</v>
      </c>
      <c r="BI37" s="16"/>
      <c r="BJ37" s="16"/>
      <c r="BK37" s="16"/>
      <c r="BL37" s="16"/>
      <c r="BM37" s="16"/>
      <c r="BN37" s="16"/>
      <c r="BO37" s="16"/>
      <c r="BP37" s="3"/>
      <c r="BQ37" s="4"/>
    </row>
    <row r="38" spans="1:69" ht="8" x14ac:dyDescent="0.2">
      <c r="A38" s="22" t="s">
        <v>384</v>
      </c>
      <c r="B38" s="16"/>
      <c r="C38" s="16"/>
      <c r="D38" s="16"/>
      <c r="E38" s="16"/>
      <c r="F38" s="16"/>
      <c r="G38" s="16"/>
      <c r="H38" s="16"/>
      <c r="I38" s="16"/>
      <c r="J38" s="16"/>
      <c r="K38" s="16"/>
      <c r="L38" s="16"/>
      <c r="M38" s="16"/>
      <c r="O38" s="16"/>
      <c r="P38" s="16"/>
      <c r="Q38" s="16">
        <v>27</v>
      </c>
      <c r="R38" s="16"/>
      <c r="S38" s="16"/>
      <c r="T38" s="16"/>
      <c r="U38" s="16"/>
      <c r="V38" s="16"/>
      <c r="W38" s="16"/>
      <c r="X38" s="16"/>
      <c r="Y38" s="16"/>
      <c r="Z38" s="16"/>
      <c r="AA38" s="16">
        <v>1</v>
      </c>
      <c r="AB38" s="16">
        <v>1</v>
      </c>
      <c r="AC38" s="16">
        <v>3</v>
      </c>
      <c r="AD38" s="16"/>
      <c r="AE38" s="16"/>
      <c r="AF38" s="16"/>
      <c r="AG38" s="16"/>
      <c r="AH38" s="16"/>
      <c r="AI38" s="16"/>
      <c r="AJ38" s="16"/>
      <c r="AK38" s="16"/>
      <c r="AL38" s="16"/>
      <c r="AM38" s="16"/>
      <c r="AN38" s="16"/>
      <c r="AO38" s="16"/>
      <c r="AP38" s="16"/>
      <c r="AQ38" s="16"/>
      <c r="AR38" s="16"/>
      <c r="AS38" s="16"/>
      <c r="AT38" s="16"/>
      <c r="AU38" s="16"/>
      <c r="AV38" s="16"/>
      <c r="AW38" s="16"/>
      <c r="AX38" s="16"/>
      <c r="AY38" s="16"/>
      <c r="AZ38" s="16">
        <v>0</v>
      </c>
      <c r="BA38" s="16">
        <v>0</v>
      </c>
      <c r="BB38" s="16">
        <v>2</v>
      </c>
      <c r="BC38" s="16"/>
      <c r="BD38" s="16"/>
      <c r="BE38" s="16"/>
      <c r="BF38" s="16"/>
      <c r="BG38" s="16"/>
      <c r="BH38" s="16"/>
      <c r="BI38" s="16"/>
      <c r="BJ38" s="16"/>
      <c r="BK38" s="16"/>
      <c r="BL38" s="16"/>
      <c r="BM38" s="16"/>
      <c r="BN38" s="16"/>
      <c r="BO38" s="16"/>
      <c r="BP38" s="3"/>
      <c r="BQ38" s="4"/>
    </row>
    <row r="39" spans="1:69" ht="8" x14ac:dyDescent="0.2">
      <c r="A39" s="22" t="s">
        <v>385</v>
      </c>
      <c r="B39" s="16"/>
      <c r="C39" s="16">
        <v>1</v>
      </c>
      <c r="D39" s="16"/>
      <c r="E39" s="16"/>
      <c r="F39" s="16"/>
      <c r="G39" s="16">
        <v>1</v>
      </c>
      <c r="H39" s="16"/>
      <c r="I39" s="16"/>
      <c r="J39" s="16"/>
      <c r="K39" s="16"/>
      <c r="L39" s="16"/>
      <c r="M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v>8</v>
      </c>
      <c r="AN39" s="16">
        <v>22</v>
      </c>
      <c r="AO39" s="16"/>
      <c r="AP39" s="16"/>
      <c r="AQ39" s="16"/>
      <c r="AR39" s="16"/>
      <c r="AS39" s="16"/>
      <c r="AT39" s="16"/>
      <c r="AU39" s="16"/>
      <c r="AV39" s="16"/>
      <c r="AW39" s="16"/>
      <c r="AX39" s="16"/>
      <c r="AY39" s="16"/>
      <c r="AZ39" s="16">
        <v>0</v>
      </c>
      <c r="BA39" s="16">
        <v>1</v>
      </c>
      <c r="BB39" s="16">
        <v>0</v>
      </c>
      <c r="BC39" s="16"/>
      <c r="BD39" s="16"/>
      <c r="BE39" s="16"/>
      <c r="BF39" s="16"/>
      <c r="BG39" s="16"/>
      <c r="BH39" s="16"/>
      <c r="BI39" s="16"/>
      <c r="BJ39" s="16"/>
      <c r="BK39" s="16"/>
      <c r="BL39" s="16"/>
      <c r="BM39" s="16"/>
      <c r="BN39" s="16"/>
      <c r="BO39" s="16"/>
      <c r="BP39" s="3"/>
      <c r="BQ39" s="4"/>
    </row>
    <row r="40" spans="1:69" ht="8" x14ac:dyDescent="0.2">
      <c r="A40" s="22" t="s">
        <v>386</v>
      </c>
      <c r="B40" s="16">
        <v>4</v>
      </c>
      <c r="C40" s="16"/>
      <c r="D40" s="16">
        <v>3</v>
      </c>
      <c r="E40" s="16"/>
      <c r="F40" s="16">
        <v>3</v>
      </c>
      <c r="G40" s="16">
        <v>10</v>
      </c>
      <c r="H40" s="16"/>
      <c r="I40" s="16">
        <v>1</v>
      </c>
      <c r="J40" s="16">
        <v>3</v>
      </c>
      <c r="K40" s="16"/>
      <c r="L40" s="16"/>
      <c r="M40" s="16"/>
      <c r="O40" s="16">
        <v>1</v>
      </c>
      <c r="P40" s="16">
        <v>1</v>
      </c>
      <c r="Q40" s="16">
        <v>11</v>
      </c>
      <c r="R40" s="16"/>
      <c r="S40" s="16"/>
      <c r="T40" s="16"/>
      <c r="U40" s="16"/>
      <c r="V40" s="16"/>
      <c r="W40" s="16"/>
      <c r="X40" s="16"/>
      <c r="Y40" s="16"/>
      <c r="Z40" s="16"/>
      <c r="AA40" s="16">
        <v>8</v>
      </c>
      <c r="AB40" s="16">
        <v>2</v>
      </c>
      <c r="AC40" s="16">
        <f>35+33</f>
        <v>68</v>
      </c>
      <c r="AD40" s="16"/>
      <c r="AE40" s="16">
        <v>1</v>
      </c>
      <c r="AF40" s="16">
        <v>4</v>
      </c>
      <c r="AG40" s="16"/>
      <c r="AH40" s="16"/>
      <c r="AI40" s="16">
        <v>1</v>
      </c>
      <c r="AJ40" s="16"/>
      <c r="AK40" s="16"/>
      <c r="AL40" s="16"/>
      <c r="AM40" s="16"/>
      <c r="AN40" s="16">
        <v>399</v>
      </c>
      <c r="AO40" s="16"/>
      <c r="AP40" s="16"/>
      <c r="AQ40" s="16"/>
      <c r="AR40" s="16">
        <v>11</v>
      </c>
      <c r="AS40" s="16"/>
      <c r="AT40" s="16"/>
      <c r="AU40" s="16"/>
      <c r="AV40" s="16"/>
      <c r="AW40" s="16"/>
      <c r="AX40" s="16">
        <v>9</v>
      </c>
      <c r="AY40" s="16">
        <v>28</v>
      </c>
      <c r="AZ40" s="16">
        <v>0</v>
      </c>
      <c r="BA40" s="16">
        <v>0</v>
      </c>
      <c r="BB40" s="16">
        <v>9</v>
      </c>
      <c r="BC40" s="16">
        <v>2</v>
      </c>
      <c r="BD40" s="16"/>
      <c r="BE40" s="16"/>
      <c r="BF40" s="16"/>
      <c r="BG40" s="16"/>
      <c r="BH40" s="16"/>
      <c r="BI40" s="16"/>
      <c r="BJ40" s="16"/>
      <c r="BK40" s="16"/>
      <c r="BL40" s="16"/>
      <c r="BM40" s="16"/>
      <c r="BN40" s="16"/>
      <c r="BO40" s="16"/>
      <c r="BP40" s="3"/>
      <c r="BQ40" s="4"/>
    </row>
    <row r="41" spans="1:69" ht="8" x14ac:dyDescent="0.2">
      <c r="A41" s="22" t="s">
        <v>387</v>
      </c>
      <c r="B41" s="16"/>
      <c r="C41" s="16"/>
      <c r="D41" s="16"/>
      <c r="E41" s="16"/>
      <c r="F41" s="16">
        <v>2</v>
      </c>
      <c r="G41" s="16"/>
      <c r="H41" s="16"/>
      <c r="I41" s="16"/>
      <c r="J41" s="16"/>
      <c r="K41" s="16"/>
      <c r="L41" s="16"/>
      <c r="M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3"/>
      <c r="BQ41" s="4"/>
    </row>
    <row r="42" spans="1:69" ht="8" x14ac:dyDescent="0.2">
      <c r="A42" s="22" t="s">
        <v>388</v>
      </c>
      <c r="B42" s="16">
        <v>3</v>
      </c>
      <c r="C42" s="16">
        <v>17</v>
      </c>
      <c r="D42" s="16">
        <v>4</v>
      </c>
      <c r="E42" s="16"/>
      <c r="F42" s="16">
        <v>4</v>
      </c>
      <c r="G42" s="16">
        <v>14</v>
      </c>
      <c r="H42" s="16">
        <v>2</v>
      </c>
      <c r="I42" s="16">
        <v>4</v>
      </c>
      <c r="J42" s="16"/>
      <c r="K42" s="16">
        <v>4</v>
      </c>
      <c r="L42" s="16">
        <v>8</v>
      </c>
      <c r="M42" s="16"/>
      <c r="N42" s="18">
        <v>8</v>
      </c>
      <c r="O42" s="16">
        <v>4</v>
      </c>
      <c r="P42" s="16">
        <v>10</v>
      </c>
      <c r="Q42" s="16">
        <v>63</v>
      </c>
      <c r="R42" s="16"/>
      <c r="S42" s="16"/>
      <c r="T42" s="16"/>
      <c r="U42" s="16"/>
      <c r="V42" s="16"/>
      <c r="W42" s="16"/>
      <c r="X42" s="16"/>
      <c r="Y42" s="16">
        <v>10</v>
      </c>
      <c r="Z42" s="16">
        <v>12</v>
      </c>
      <c r="AA42" s="16">
        <v>10</v>
      </c>
      <c r="AB42" s="16">
        <v>10</v>
      </c>
      <c r="AC42" s="16">
        <f>68+47</f>
        <v>115</v>
      </c>
      <c r="AD42" s="16">
        <v>10</v>
      </c>
      <c r="AE42" s="16">
        <v>21</v>
      </c>
      <c r="AF42" s="16">
        <v>13</v>
      </c>
      <c r="AG42" s="16">
        <v>26</v>
      </c>
      <c r="AH42" s="16">
        <v>16</v>
      </c>
      <c r="AI42" s="16">
        <v>8</v>
      </c>
      <c r="AJ42" s="16">
        <v>7</v>
      </c>
      <c r="AK42" s="16">
        <v>5</v>
      </c>
      <c r="AL42" s="16">
        <v>39</v>
      </c>
      <c r="AM42" s="16">
        <v>2</v>
      </c>
      <c r="AN42" s="16">
        <v>915</v>
      </c>
      <c r="AO42" s="16"/>
      <c r="AP42" s="16">
        <v>1</v>
      </c>
      <c r="AQ42" s="16">
        <v>13</v>
      </c>
      <c r="AR42" s="16">
        <v>6</v>
      </c>
      <c r="AS42" s="16">
        <v>4</v>
      </c>
      <c r="AT42" s="16">
        <v>7</v>
      </c>
      <c r="AU42" s="16">
        <v>17</v>
      </c>
      <c r="AV42" s="16">
        <v>4</v>
      </c>
      <c r="AW42" s="16">
        <v>1</v>
      </c>
      <c r="AX42" s="16">
        <v>5</v>
      </c>
      <c r="AY42" s="16">
        <v>73</v>
      </c>
      <c r="AZ42" s="16">
        <v>12</v>
      </c>
      <c r="BA42" s="16">
        <v>20</v>
      </c>
      <c r="BB42" s="16">
        <v>18</v>
      </c>
      <c r="BC42" s="16">
        <v>4</v>
      </c>
      <c r="BD42" s="16"/>
      <c r="BE42" s="16">
        <v>5</v>
      </c>
      <c r="BF42" s="16"/>
      <c r="BG42" s="16">
        <f>6+4</f>
        <v>10</v>
      </c>
      <c r="BH42" s="16"/>
      <c r="BI42" s="16">
        <v>16</v>
      </c>
      <c r="BJ42" s="16">
        <v>19</v>
      </c>
      <c r="BK42" s="16">
        <v>8</v>
      </c>
      <c r="BL42" s="16">
        <v>5</v>
      </c>
      <c r="BM42" s="16">
        <v>1</v>
      </c>
      <c r="BN42" s="16">
        <v>2</v>
      </c>
      <c r="BO42" s="16">
        <v>2</v>
      </c>
      <c r="BP42" s="3"/>
      <c r="BQ42" s="4"/>
    </row>
    <row r="43" spans="1:69" ht="8" x14ac:dyDescent="0.2">
      <c r="A43" s="22" t="s">
        <v>389</v>
      </c>
      <c r="B43" s="16">
        <v>2</v>
      </c>
      <c r="C43" s="16">
        <v>7</v>
      </c>
      <c r="D43" s="16">
        <v>1</v>
      </c>
      <c r="E43" s="16">
        <v>5</v>
      </c>
      <c r="F43" s="16"/>
      <c r="G43" s="16"/>
      <c r="H43" s="16"/>
      <c r="I43" s="16"/>
      <c r="J43" s="16">
        <v>2</v>
      </c>
      <c r="K43" s="16"/>
      <c r="L43" s="16"/>
      <c r="M43" s="16"/>
      <c r="O43" s="16"/>
      <c r="P43" s="16">
        <v>2</v>
      </c>
      <c r="Q43" s="16"/>
      <c r="R43" s="16"/>
      <c r="S43" s="16"/>
      <c r="T43" s="16"/>
      <c r="U43" s="16"/>
      <c r="V43" s="16"/>
      <c r="W43" s="16"/>
      <c r="X43" s="16"/>
      <c r="Y43" s="16">
        <v>6</v>
      </c>
      <c r="Z43" s="16"/>
      <c r="AA43" s="16"/>
      <c r="AB43" s="16"/>
      <c r="AC43" s="16">
        <f>20+22</f>
        <v>42</v>
      </c>
      <c r="AD43" s="16"/>
      <c r="AE43" s="16"/>
      <c r="AF43" s="16"/>
      <c r="AG43" s="16"/>
      <c r="AH43" s="16"/>
      <c r="AI43" s="16">
        <v>1</v>
      </c>
      <c r="AJ43" s="16">
        <v>4</v>
      </c>
      <c r="AK43" s="16"/>
      <c r="AL43" s="16"/>
      <c r="AM43" s="16">
        <v>12</v>
      </c>
      <c r="AN43" s="16">
        <v>231</v>
      </c>
      <c r="AO43" s="16"/>
      <c r="AP43" s="16">
        <v>1</v>
      </c>
      <c r="AQ43" s="16"/>
      <c r="AR43" s="16"/>
      <c r="AS43" s="16"/>
      <c r="AT43" s="16"/>
      <c r="AU43" s="16"/>
      <c r="AV43" s="16"/>
      <c r="AW43" s="16"/>
      <c r="AX43" s="16"/>
      <c r="AY43" s="16"/>
      <c r="AZ43" s="16">
        <v>1</v>
      </c>
      <c r="BA43" s="16">
        <v>2</v>
      </c>
      <c r="BB43" s="16">
        <v>0</v>
      </c>
      <c r="BC43" s="16">
        <v>3</v>
      </c>
      <c r="BD43" s="16"/>
      <c r="BE43" s="16"/>
      <c r="BF43" s="16"/>
      <c r="BG43" s="16"/>
      <c r="BH43" s="16"/>
      <c r="BI43" s="16"/>
      <c r="BJ43" s="16"/>
      <c r="BK43" s="16"/>
      <c r="BL43" s="16"/>
      <c r="BM43" s="16">
        <v>1</v>
      </c>
      <c r="BN43" s="16">
        <v>3</v>
      </c>
      <c r="BO43" s="16"/>
      <c r="BP43" s="3"/>
      <c r="BQ43" s="4"/>
    </row>
    <row r="44" spans="1:69" ht="8" x14ac:dyDescent="0.2">
      <c r="A44" s="22" t="s">
        <v>390</v>
      </c>
      <c r="B44" s="16"/>
      <c r="C44" s="16"/>
      <c r="D44" s="16"/>
      <c r="E44" s="16"/>
      <c r="F44" s="16"/>
      <c r="G44" s="16"/>
      <c r="H44" s="16"/>
      <c r="I44" s="16">
        <v>3</v>
      </c>
      <c r="J44" s="16"/>
      <c r="K44" s="16"/>
      <c r="L44" s="16"/>
      <c r="M44" s="16"/>
      <c r="O44" s="16"/>
      <c r="P44" s="16">
        <v>5</v>
      </c>
      <c r="Q44" s="16"/>
      <c r="R44" s="16"/>
      <c r="S44" s="16"/>
      <c r="T44" s="16"/>
      <c r="U44" s="16"/>
      <c r="V44" s="16"/>
      <c r="W44" s="16"/>
      <c r="X44" s="16"/>
      <c r="Y44" s="16">
        <v>5</v>
      </c>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3"/>
      <c r="BQ44" s="4"/>
    </row>
    <row r="45" spans="1:69" ht="8" x14ac:dyDescent="0.2">
      <c r="A45" s="22" t="s">
        <v>391</v>
      </c>
      <c r="B45" s="16"/>
      <c r="C45" s="16"/>
      <c r="D45" s="16">
        <v>1</v>
      </c>
      <c r="E45" s="16"/>
      <c r="F45" s="16">
        <v>2</v>
      </c>
      <c r="G45" s="16"/>
      <c r="H45" s="16"/>
      <c r="I45" s="16"/>
      <c r="J45" s="16"/>
      <c r="K45" s="16"/>
      <c r="L45" s="16"/>
      <c r="M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3"/>
      <c r="BQ45" s="4"/>
    </row>
    <row r="46" spans="1:69" ht="8" x14ac:dyDescent="0.2">
      <c r="A46" s="22" t="s">
        <v>392</v>
      </c>
      <c r="B46" s="16">
        <v>1</v>
      </c>
      <c r="C46" s="16">
        <v>2</v>
      </c>
      <c r="D46" s="16"/>
      <c r="E46" s="16"/>
      <c r="F46" s="16">
        <v>1</v>
      </c>
      <c r="G46" s="16">
        <v>1</v>
      </c>
      <c r="H46" s="16"/>
      <c r="I46" s="16"/>
      <c r="J46" s="16"/>
      <c r="K46" s="16"/>
      <c r="L46" s="16"/>
      <c r="M46" s="16">
        <v>34</v>
      </c>
      <c r="O46" s="16"/>
      <c r="P46" s="16"/>
      <c r="Q46" s="16"/>
      <c r="R46" s="16"/>
      <c r="S46" s="16"/>
      <c r="T46" s="16"/>
      <c r="U46" s="16"/>
      <c r="V46" s="16"/>
      <c r="W46" s="16"/>
      <c r="X46" s="16"/>
      <c r="Y46" s="16"/>
      <c r="Z46" s="16"/>
      <c r="AA46" s="16"/>
      <c r="AB46" s="16"/>
      <c r="AC46" s="16">
        <f>5+3</f>
        <v>8</v>
      </c>
      <c r="AD46" s="16">
        <v>4</v>
      </c>
      <c r="AE46" s="16"/>
      <c r="AF46" s="16"/>
      <c r="AG46" s="16"/>
      <c r="AH46" s="16"/>
      <c r="AI46" s="16"/>
      <c r="AJ46" s="16"/>
      <c r="AK46" s="16"/>
      <c r="AL46" s="16"/>
      <c r="AM46" s="16"/>
      <c r="AN46" s="16">
        <v>62</v>
      </c>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3"/>
      <c r="BQ46" s="4"/>
    </row>
    <row r="47" spans="1:69" ht="8" x14ac:dyDescent="0.2">
      <c r="A47" s="22" t="s">
        <v>393</v>
      </c>
      <c r="B47" s="16"/>
      <c r="C47" s="16">
        <v>1</v>
      </c>
      <c r="D47" s="16"/>
      <c r="E47" s="16"/>
      <c r="F47" s="16">
        <v>1</v>
      </c>
      <c r="G47" s="16"/>
      <c r="H47" s="16"/>
      <c r="I47" s="16"/>
      <c r="J47" s="16"/>
      <c r="K47" s="16"/>
      <c r="L47" s="16"/>
      <c r="M47" s="16">
        <f>5+3</f>
        <v>8</v>
      </c>
      <c r="O47" s="16"/>
      <c r="P47" s="16"/>
      <c r="Q47" s="16">
        <v>1</v>
      </c>
      <c r="R47" s="16"/>
      <c r="S47" s="16"/>
      <c r="T47" s="16"/>
      <c r="U47" s="16"/>
      <c r="V47" s="16"/>
      <c r="W47" s="16"/>
      <c r="X47" s="16"/>
      <c r="Y47" s="16"/>
      <c r="Z47" s="16"/>
      <c r="AA47" s="16">
        <v>1</v>
      </c>
      <c r="AB47" s="16">
        <v>1</v>
      </c>
      <c r="AC47" s="16">
        <v>9</v>
      </c>
      <c r="AD47" s="16"/>
      <c r="AE47" s="16"/>
      <c r="AF47" s="16"/>
      <c r="AG47" s="16"/>
      <c r="AH47" s="16"/>
      <c r="AI47" s="16"/>
      <c r="AJ47" s="16"/>
      <c r="AK47" s="16"/>
      <c r="AL47" s="16"/>
      <c r="AM47" s="16">
        <v>2</v>
      </c>
      <c r="AN47" s="16">
        <v>157</v>
      </c>
      <c r="AO47" s="16">
        <v>1</v>
      </c>
      <c r="AP47" s="16"/>
      <c r="AQ47" s="16"/>
      <c r="AR47" s="16"/>
      <c r="AS47" s="16"/>
      <c r="AT47" s="16"/>
      <c r="AU47" s="16"/>
      <c r="AV47" s="16"/>
      <c r="AW47" s="16"/>
      <c r="AX47" s="16"/>
      <c r="AY47" s="16">
        <v>2</v>
      </c>
      <c r="AZ47" s="16">
        <v>1</v>
      </c>
      <c r="BA47" s="16">
        <v>0</v>
      </c>
      <c r="BB47" s="16">
        <v>3</v>
      </c>
      <c r="BC47" s="16"/>
      <c r="BD47" s="16"/>
      <c r="BE47" s="16"/>
      <c r="BF47" s="16"/>
      <c r="BG47" s="16"/>
      <c r="BH47" s="16"/>
      <c r="BI47" s="16"/>
      <c r="BJ47" s="16"/>
      <c r="BK47" s="16"/>
      <c r="BL47" s="16"/>
      <c r="BM47" s="16"/>
      <c r="BN47" s="16"/>
      <c r="BO47" s="16"/>
      <c r="BP47" s="3"/>
      <c r="BQ47" s="4"/>
    </row>
    <row r="48" spans="1:69" ht="16" x14ac:dyDescent="0.2">
      <c r="A48" s="22" t="s">
        <v>394</v>
      </c>
      <c r="B48" s="16">
        <v>1</v>
      </c>
      <c r="C48" s="16">
        <v>1</v>
      </c>
      <c r="D48" s="16"/>
      <c r="E48" s="16"/>
      <c r="F48" s="16"/>
      <c r="G48" s="16">
        <v>2</v>
      </c>
      <c r="H48" s="16"/>
      <c r="I48" s="16"/>
      <c r="J48" s="16"/>
      <c r="K48" s="16"/>
      <c r="L48" s="16"/>
      <c r="M48" s="16"/>
      <c r="O48" s="16"/>
      <c r="P48" s="16"/>
      <c r="Q48" s="16">
        <v>1</v>
      </c>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v>1</v>
      </c>
      <c r="AP48" s="16"/>
      <c r="AQ48" s="16"/>
      <c r="AR48" s="16"/>
      <c r="AS48" s="16"/>
      <c r="AT48" s="16"/>
      <c r="AU48" s="16"/>
      <c r="AV48" s="16"/>
      <c r="AW48" s="16"/>
      <c r="AX48" s="16"/>
      <c r="AY48" s="16"/>
      <c r="AZ48" s="16">
        <v>0</v>
      </c>
      <c r="BA48" s="16">
        <v>0</v>
      </c>
      <c r="BB48" s="16">
        <v>1</v>
      </c>
      <c r="BC48" s="16"/>
      <c r="BD48" s="16"/>
      <c r="BE48" s="16"/>
      <c r="BF48" s="16"/>
      <c r="BG48" s="16">
        <v>1</v>
      </c>
      <c r="BH48" s="16"/>
      <c r="BI48" s="16"/>
      <c r="BJ48" s="16"/>
      <c r="BK48" s="16"/>
      <c r="BL48" s="16"/>
      <c r="BM48" s="16"/>
      <c r="BN48" s="16"/>
      <c r="BO48" s="16"/>
      <c r="BP48" s="3"/>
      <c r="BQ48" s="4"/>
    </row>
    <row r="49" spans="1:69" ht="8" x14ac:dyDescent="0.2">
      <c r="A49" s="22" t="s">
        <v>395</v>
      </c>
      <c r="B49" s="16"/>
      <c r="C49" s="16">
        <v>126</v>
      </c>
      <c r="D49" s="16">
        <v>57</v>
      </c>
      <c r="E49" s="16">
        <v>18</v>
      </c>
      <c r="F49" s="16">
        <v>3</v>
      </c>
      <c r="G49" s="16">
        <v>60</v>
      </c>
      <c r="H49" s="16">
        <v>5</v>
      </c>
      <c r="I49" s="16">
        <v>7</v>
      </c>
      <c r="J49" s="16">
        <v>28</v>
      </c>
      <c r="K49" s="16">
        <v>14</v>
      </c>
      <c r="L49" s="16">
        <v>22</v>
      </c>
      <c r="M49" s="16">
        <f>3045+256</f>
        <v>3301</v>
      </c>
      <c r="N49" s="18">
        <f>52+31</f>
        <v>83</v>
      </c>
      <c r="O49" s="16">
        <v>15</v>
      </c>
      <c r="P49" s="16">
        <v>31</v>
      </c>
      <c r="Q49" s="16">
        <v>33</v>
      </c>
      <c r="R49" s="16"/>
      <c r="S49" s="16"/>
      <c r="T49" s="16"/>
      <c r="U49" s="16"/>
      <c r="V49" s="16"/>
      <c r="W49" s="16"/>
      <c r="X49" s="16"/>
      <c r="Y49" s="16">
        <v>14</v>
      </c>
      <c r="Z49" s="16">
        <v>40</v>
      </c>
      <c r="AA49" s="16">
        <v>69</v>
      </c>
      <c r="AB49" s="16">
        <v>19</v>
      </c>
      <c r="AC49" s="16">
        <f>74+63</f>
        <v>137</v>
      </c>
      <c r="AD49" s="16">
        <v>43</v>
      </c>
      <c r="AE49" s="16">
        <v>132</v>
      </c>
      <c r="AF49" s="16">
        <v>28</v>
      </c>
      <c r="AG49" s="16"/>
      <c r="AH49" s="16">
        <v>14</v>
      </c>
      <c r="AI49" s="16">
        <v>12</v>
      </c>
      <c r="AJ49" s="16">
        <v>18</v>
      </c>
      <c r="AK49" s="16">
        <v>6</v>
      </c>
      <c r="AL49" s="16"/>
      <c r="AM49" s="16">
        <v>15</v>
      </c>
      <c r="AN49" s="16"/>
      <c r="AO49" s="16">
        <v>54</v>
      </c>
      <c r="AP49" s="16">
        <v>5</v>
      </c>
      <c r="AQ49" s="16">
        <v>7</v>
      </c>
      <c r="AR49" s="16">
        <v>13</v>
      </c>
      <c r="AS49" s="16"/>
      <c r="AT49" s="16">
        <v>16</v>
      </c>
      <c r="AU49" s="16"/>
      <c r="AV49" s="16">
        <v>7</v>
      </c>
      <c r="AW49" s="16"/>
      <c r="AX49" s="16">
        <v>10</v>
      </c>
      <c r="AY49" s="16">
        <v>706</v>
      </c>
      <c r="AZ49" s="16">
        <v>13</v>
      </c>
      <c r="BA49" s="16">
        <v>7</v>
      </c>
      <c r="BB49" s="16">
        <v>31</v>
      </c>
      <c r="BC49" s="16">
        <v>4</v>
      </c>
      <c r="BD49" s="16">
        <v>65</v>
      </c>
      <c r="BE49" s="16">
        <v>9</v>
      </c>
      <c r="BF49" s="16">
        <v>6</v>
      </c>
      <c r="BG49" s="16">
        <f>5+12</f>
        <v>17</v>
      </c>
      <c r="BH49" s="16">
        <v>7</v>
      </c>
      <c r="BI49" s="16">
        <v>11</v>
      </c>
      <c r="BJ49" s="16">
        <v>16</v>
      </c>
      <c r="BK49" s="16">
        <v>1</v>
      </c>
      <c r="BL49" s="16">
        <v>2</v>
      </c>
      <c r="BM49" s="16">
        <v>7</v>
      </c>
      <c r="BN49" s="16">
        <v>7</v>
      </c>
      <c r="BO49" s="16">
        <v>1</v>
      </c>
      <c r="BP49" s="3"/>
      <c r="BQ49" s="4"/>
    </row>
    <row r="50" spans="1:69" ht="8" x14ac:dyDescent="0.2">
      <c r="A50" s="22" t="s">
        <v>396</v>
      </c>
      <c r="B50" s="16"/>
      <c r="C50" s="16"/>
      <c r="D50" s="16"/>
      <c r="E50" s="16"/>
      <c r="F50" s="16"/>
      <c r="G50" s="16"/>
      <c r="H50" s="16"/>
      <c r="I50" s="16"/>
      <c r="J50" s="16">
        <v>25</v>
      </c>
      <c r="K50" s="16"/>
      <c r="L50" s="16"/>
      <c r="M50" s="16"/>
      <c r="O50" s="16"/>
      <c r="P50" s="16"/>
      <c r="Q50" s="16"/>
      <c r="R50" s="16"/>
      <c r="S50" s="16"/>
      <c r="T50" s="16"/>
      <c r="U50" s="16"/>
      <c r="V50" s="16"/>
      <c r="W50" s="16"/>
      <c r="X50" s="16"/>
      <c r="Y50" s="16">
        <v>3</v>
      </c>
      <c r="Z50" s="16">
        <v>34</v>
      </c>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3"/>
      <c r="BQ50" s="4"/>
    </row>
    <row r="51" spans="1:69" ht="8" x14ac:dyDescent="0.2">
      <c r="A51" s="22" t="s">
        <v>397</v>
      </c>
      <c r="B51" s="16"/>
      <c r="C51" s="16"/>
      <c r="D51" s="16"/>
      <c r="E51" s="16"/>
      <c r="F51" s="16"/>
      <c r="G51" s="16"/>
      <c r="H51" s="16"/>
      <c r="I51" s="16">
        <v>35</v>
      </c>
      <c r="J51" s="16">
        <v>137</v>
      </c>
      <c r="K51" s="16"/>
      <c r="L51" s="16"/>
      <c r="M51" s="16"/>
      <c r="O51" s="16"/>
      <c r="P51" s="16"/>
      <c r="Q51" s="16"/>
      <c r="R51" s="16"/>
      <c r="S51" s="16"/>
      <c r="T51" s="16"/>
      <c r="U51" s="16"/>
      <c r="V51" s="16"/>
      <c r="W51" s="16"/>
      <c r="X51" s="16"/>
      <c r="Y51" s="16"/>
      <c r="Z51" s="16"/>
      <c r="AA51" s="16"/>
      <c r="AB51" s="16">
        <v>102</v>
      </c>
      <c r="AC51" s="16"/>
      <c r="AD51" s="16">
        <v>25</v>
      </c>
      <c r="AE51" s="16">
        <v>7</v>
      </c>
      <c r="AF51" s="16">
        <v>11</v>
      </c>
      <c r="AG51" s="16"/>
      <c r="AH51" s="16"/>
      <c r="AI51" s="16">
        <v>52</v>
      </c>
      <c r="AJ51" s="16"/>
      <c r="AK51" s="16"/>
      <c r="AL51" s="16"/>
      <c r="AM51" s="16">
        <v>53</v>
      </c>
      <c r="AN51" s="16"/>
      <c r="AO51" s="16"/>
      <c r="AP51" s="16"/>
      <c r="AQ51" s="16">
        <v>2</v>
      </c>
      <c r="AR51" s="16">
        <v>21</v>
      </c>
      <c r="AS51" s="16">
        <v>3</v>
      </c>
      <c r="AT51" s="16"/>
      <c r="AU51" s="16"/>
      <c r="AV51" s="16"/>
      <c r="AW51" s="16"/>
      <c r="AX51" s="16"/>
      <c r="AY51" s="16"/>
      <c r="AZ51" s="16"/>
      <c r="BA51" s="16"/>
      <c r="BB51" s="16"/>
      <c r="BC51" s="16"/>
      <c r="BD51" s="16"/>
      <c r="BE51" s="16">
        <v>8</v>
      </c>
      <c r="BF51" s="16">
        <v>3</v>
      </c>
      <c r="BG51" s="16"/>
      <c r="BH51" s="16"/>
      <c r="BI51" s="16"/>
      <c r="BJ51" s="16"/>
      <c r="BK51" s="16"/>
      <c r="BL51" s="16"/>
      <c r="BM51" s="16"/>
      <c r="BN51" s="16"/>
      <c r="BO51" s="16"/>
      <c r="BP51" s="3"/>
      <c r="BQ51" s="4"/>
    </row>
    <row r="52" spans="1:69" ht="8" x14ac:dyDescent="0.2">
      <c r="A52" s="22" t="s">
        <v>398</v>
      </c>
      <c r="B52" s="16"/>
      <c r="C52" s="16"/>
      <c r="D52" s="16"/>
      <c r="E52" s="16"/>
      <c r="F52" s="16"/>
      <c r="G52" s="16"/>
      <c r="H52" s="16"/>
      <c r="I52" s="16"/>
      <c r="J52" s="16"/>
      <c r="K52" s="16"/>
      <c r="L52" s="16"/>
      <c r="M52" s="16"/>
      <c r="O52" s="16"/>
      <c r="P52" s="16"/>
      <c r="Q52" s="16"/>
      <c r="R52" s="16"/>
      <c r="S52" s="16"/>
      <c r="T52" s="16"/>
      <c r="U52" s="16"/>
      <c r="V52" s="16"/>
      <c r="W52" s="16"/>
      <c r="X52" s="16"/>
      <c r="Y52" s="16"/>
      <c r="Z52" s="16"/>
      <c r="AA52" s="16"/>
      <c r="AB52" s="16"/>
      <c r="AC52" s="16">
        <f>557+574</f>
        <v>1131</v>
      </c>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3"/>
      <c r="BQ52" s="4"/>
    </row>
    <row r="53" spans="1:69" ht="8" x14ac:dyDescent="0.2">
      <c r="A53" s="22" t="s">
        <v>399</v>
      </c>
      <c r="B53" s="16"/>
      <c r="C53" s="16"/>
      <c r="D53" s="16"/>
      <c r="E53" s="16"/>
      <c r="F53" s="16"/>
      <c r="G53" s="16"/>
      <c r="H53" s="16"/>
      <c r="I53" s="16"/>
      <c r="J53" s="16">
        <v>1</v>
      </c>
      <c r="K53" s="16"/>
      <c r="L53" s="16"/>
      <c r="M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3"/>
      <c r="BQ53" s="4"/>
    </row>
    <row r="54" spans="1:69" ht="8" x14ac:dyDescent="0.2">
      <c r="A54" s="22" t="s">
        <v>400</v>
      </c>
      <c r="B54" s="16"/>
      <c r="C54" s="16"/>
      <c r="D54" s="16"/>
      <c r="E54" s="16"/>
      <c r="F54" s="16"/>
      <c r="G54" s="16"/>
      <c r="H54" s="16"/>
      <c r="I54" s="16"/>
      <c r="J54" s="16"/>
      <c r="K54" s="16"/>
      <c r="L54" s="16"/>
      <c r="M54" s="16">
        <f>17+6</f>
        <v>23</v>
      </c>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3"/>
      <c r="BQ54" s="4"/>
    </row>
    <row r="55" spans="1:69" ht="8" x14ac:dyDescent="0.2">
      <c r="A55" s="22" t="s">
        <v>401</v>
      </c>
      <c r="B55" s="16"/>
      <c r="C55" s="16"/>
      <c r="D55" s="16"/>
      <c r="E55" s="16"/>
      <c r="F55" s="16"/>
      <c r="G55" s="16"/>
      <c r="H55" s="16"/>
      <c r="I55" s="16"/>
      <c r="J55" s="16"/>
      <c r="K55" s="16"/>
      <c r="L55" s="16"/>
      <c r="M55" s="16">
        <f>143+17</f>
        <v>160</v>
      </c>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v>1</v>
      </c>
      <c r="BI55" s="16"/>
      <c r="BJ55" s="16"/>
      <c r="BK55" s="16"/>
      <c r="BL55" s="16"/>
      <c r="BM55" s="16"/>
      <c r="BN55" s="16"/>
      <c r="BO55" s="16"/>
      <c r="BP55" s="3"/>
      <c r="BQ55" s="4"/>
    </row>
    <row r="56" spans="1:69" ht="8" x14ac:dyDescent="0.2">
      <c r="A56" s="22" t="s">
        <v>402</v>
      </c>
      <c r="B56" s="16"/>
      <c r="C56" s="16"/>
      <c r="D56" s="16"/>
      <c r="E56" s="16"/>
      <c r="F56" s="16"/>
      <c r="G56" s="16"/>
      <c r="H56" s="16"/>
      <c r="I56" s="16"/>
      <c r="J56" s="16"/>
      <c r="K56" s="16"/>
      <c r="L56" s="16"/>
      <c r="M56" s="16">
        <f>401+70</f>
        <v>471</v>
      </c>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v>7</v>
      </c>
      <c r="BI56" s="16"/>
      <c r="BJ56" s="16"/>
      <c r="BK56" s="16"/>
      <c r="BL56" s="16"/>
      <c r="BM56" s="16"/>
      <c r="BN56" s="16"/>
      <c r="BO56" s="16"/>
      <c r="BP56" s="3"/>
      <c r="BQ56" s="4"/>
    </row>
    <row r="57" spans="1:69" ht="8" x14ac:dyDescent="0.2">
      <c r="A57" s="22" t="s">
        <v>403</v>
      </c>
      <c r="B57" s="16"/>
      <c r="C57" s="16"/>
      <c r="D57" s="16"/>
      <c r="E57" s="16">
        <v>17</v>
      </c>
      <c r="F57" s="16">
        <v>6</v>
      </c>
      <c r="G57" s="16">
        <v>36</v>
      </c>
      <c r="H57" s="16">
        <v>2</v>
      </c>
      <c r="I57" s="16"/>
      <c r="J57" s="16"/>
      <c r="K57" s="16">
        <v>0</v>
      </c>
      <c r="L57" s="16">
        <v>8</v>
      </c>
      <c r="M57" s="16"/>
      <c r="N57" s="18">
        <v>4</v>
      </c>
      <c r="O57" s="16">
        <v>27</v>
      </c>
      <c r="P57" s="16">
        <v>5</v>
      </c>
      <c r="Q57" s="16">
        <v>33</v>
      </c>
      <c r="R57" s="16"/>
      <c r="S57" s="16"/>
      <c r="T57" s="16"/>
      <c r="U57" s="16"/>
      <c r="V57" s="16"/>
      <c r="W57" s="16"/>
      <c r="X57" s="16"/>
      <c r="Y57" s="16">
        <v>16</v>
      </c>
      <c r="Z57" s="16">
        <v>8</v>
      </c>
      <c r="AA57" s="16">
        <v>4</v>
      </c>
      <c r="AB57" s="16">
        <v>6</v>
      </c>
      <c r="AC57" s="16"/>
      <c r="AD57" s="16"/>
      <c r="AE57" s="16">
        <v>31</v>
      </c>
      <c r="AF57" s="16">
        <v>19</v>
      </c>
      <c r="AG57" s="16">
        <v>17</v>
      </c>
      <c r="AH57" s="16">
        <v>7</v>
      </c>
      <c r="AI57" s="16">
        <v>3</v>
      </c>
      <c r="AJ57" s="16"/>
      <c r="AK57" s="16">
        <v>23</v>
      </c>
      <c r="AL57" s="16">
        <v>19</v>
      </c>
      <c r="AM57" s="16">
        <v>1</v>
      </c>
      <c r="AN57" s="16">
        <f>68+69</f>
        <v>137</v>
      </c>
      <c r="AO57" s="16">
        <v>6</v>
      </c>
      <c r="AP57" s="16"/>
      <c r="AQ57" s="16">
        <v>3</v>
      </c>
      <c r="AR57" s="16"/>
      <c r="AS57" s="16">
        <v>37</v>
      </c>
      <c r="AT57" s="16">
        <v>3</v>
      </c>
      <c r="AU57" s="16">
        <v>16</v>
      </c>
      <c r="AV57" s="16">
        <v>1</v>
      </c>
      <c r="AW57" s="16">
        <v>2</v>
      </c>
      <c r="AX57" s="16">
        <v>23</v>
      </c>
      <c r="AY57" s="16">
        <f>180+14+331+75+141-19+132+70+39+22+2+1+2</f>
        <v>990</v>
      </c>
      <c r="AZ57" s="16">
        <f>3+2</f>
        <v>5</v>
      </c>
      <c r="BA57" s="16">
        <f>1+1</f>
        <v>2</v>
      </c>
      <c r="BB57" s="16">
        <f>1+3+2</f>
        <v>6</v>
      </c>
      <c r="BC57" s="16">
        <v>4</v>
      </c>
      <c r="BD57" s="16"/>
      <c r="BE57" s="16">
        <v>1</v>
      </c>
      <c r="BF57" s="16"/>
      <c r="BG57" s="16"/>
      <c r="BH57" s="16"/>
      <c r="BI57" s="16">
        <v>12</v>
      </c>
      <c r="BJ57" s="16">
        <v>11</v>
      </c>
      <c r="BK57" s="16">
        <v>1</v>
      </c>
      <c r="BL57" s="16">
        <v>6</v>
      </c>
      <c r="BM57" s="16">
        <v>7</v>
      </c>
      <c r="BN57" s="16">
        <v>12</v>
      </c>
      <c r="BO57" s="16">
        <v>9</v>
      </c>
      <c r="BP57" s="3"/>
      <c r="BQ57" s="4"/>
    </row>
    <row r="58" spans="1:69" ht="8" x14ac:dyDescent="0.2">
      <c r="A58" s="22" t="s">
        <v>404</v>
      </c>
      <c r="B58" s="16"/>
      <c r="C58" s="16"/>
      <c r="D58" s="16"/>
      <c r="E58" s="16"/>
      <c r="F58" s="16"/>
      <c r="G58" s="16"/>
      <c r="H58" s="16"/>
      <c r="I58" s="16"/>
      <c r="J58" s="16"/>
      <c r="K58" s="16"/>
      <c r="L58" s="16"/>
      <c r="M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v>4671</v>
      </c>
      <c r="AO58" s="16"/>
      <c r="AP58" s="16"/>
      <c r="AQ58" s="16"/>
      <c r="AR58" s="16"/>
      <c r="AS58" s="16"/>
      <c r="AT58" s="16"/>
      <c r="AU58" s="16"/>
      <c r="AV58" s="16"/>
      <c r="AW58" s="16">
        <v>2</v>
      </c>
      <c r="AX58" s="16"/>
      <c r="AY58" s="16"/>
      <c r="AZ58" s="16">
        <v>152</v>
      </c>
      <c r="BA58" s="16">
        <v>109</v>
      </c>
      <c r="BB58" s="16">
        <v>290</v>
      </c>
      <c r="BC58" s="16">
        <v>19</v>
      </c>
      <c r="BD58" s="16">
        <v>92</v>
      </c>
      <c r="BE58" s="16"/>
      <c r="BF58" s="16"/>
      <c r="BG58" s="16"/>
      <c r="BH58" s="16">
        <v>131</v>
      </c>
      <c r="BI58" s="16">
        <f>84+24</f>
        <v>108</v>
      </c>
      <c r="BJ58" s="16">
        <v>60</v>
      </c>
      <c r="BK58" s="16"/>
      <c r="BL58" s="16"/>
      <c r="BM58" s="16"/>
      <c r="BN58" s="16"/>
      <c r="BO58" s="16"/>
      <c r="BP58" s="3"/>
      <c r="BQ58" s="4"/>
    </row>
    <row r="59" spans="1:69" ht="56" x14ac:dyDescent="0.2">
      <c r="A59" s="22" t="s">
        <v>405</v>
      </c>
      <c r="B59" s="16"/>
      <c r="C59" s="16"/>
      <c r="D59" s="16"/>
      <c r="E59" s="16"/>
      <c r="F59" s="16"/>
      <c r="G59" s="16"/>
      <c r="H59" s="16"/>
      <c r="I59" s="16"/>
      <c r="J59" s="16"/>
      <c r="K59" s="16"/>
      <c r="L59" s="16"/>
      <c r="M59" s="16"/>
      <c r="O59" s="16"/>
      <c r="P59" s="16"/>
      <c r="Q59" s="16"/>
      <c r="R59" s="16">
        <v>161</v>
      </c>
      <c r="S59" s="16">
        <v>125</v>
      </c>
      <c r="T59" s="16">
        <v>81</v>
      </c>
      <c r="U59" s="16">
        <v>101</v>
      </c>
      <c r="V59" s="16">
        <v>107</v>
      </c>
      <c r="W59" s="16">
        <v>92</v>
      </c>
      <c r="X59" s="16">
        <v>67</v>
      </c>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3"/>
      <c r="BQ59" s="4"/>
    </row>
    <row r="60" spans="1:69" ht="24" x14ac:dyDescent="0.2">
      <c r="A60" s="22" t="s">
        <v>406</v>
      </c>
      <c r="B60" s="16"/>
      <c r="C60" s="16"/>
      <c r="D60" s="16"/>
      <c r="E60" s="16"/>
      <c r="F60" s="16"/>
      <c r="G60" s="16"/>
      <c r="H60" s="16"/>
      <c r="I60" s="16"/>
      <c r="J60" s="16"/>
      <c r="K60" s="16"/>
      <c r="L60" s="16"/>
      <c r="M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3"/>
      <c r="BQ60" s="4"/>
    </row>
    <row r="61" spans="1:69" ht="40" x14ac:dyDescent="0.2">
      <c r="A61" s="22" t="s">
        <v>407</v>
      </c>
      <c r="B61" s="16"/>
      <c r="C61" s="16"/>
      <c r="D61" s="16"/>
      <c r="E61" s="16"/>
      <c r="F61" s="16"/>
      <c r="G61" s="16"/>
      <c r="H61" s="16"/>
      <c r="I61" s="16"/>
      <c r="J61" s="16"/>
      <c r="K61" s="16"/>
      <c r="L61" s="16"/>
      <c r="M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3"/>
      <c r="BQ61" s="4"/>
    </row>
    <row r="62" spans="1:69" ht="8" x14ac:dyDescent="0.2">
      <c r="A62" s="22" t="s">
        <v>408</v>
      </c>
      <c r="B62" s="16"/>
      <c r="C62" s="16"/>
      <c r="D62" s="16"/>
      <c r="E62" s="16"/>
      <c r="F62" s="16"/>
      <c r="G62" s="16"/>
      <c r="H62" s="16"/>
      <c r="I62" s="16"/>
      <c r="J62" s="16"/>
      <c r="K62" s="16"/>
      <c r="L62" s="16"/>
      <c r="M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3"/>
      <c r="BQ62" s="4"/>
    </row>
    <row r="63" spans="1:69" s="25" customFormat="1" ht="8" x14ac:dyDescent="0.2">
      <c r="A63" s="23" t="s">
        <v>409</v>
      </c>
      <c r="B63" s="24">
        <v>100</v>
      </c>
      <c r="C63" s="24">
        <v>414</v>
      </c>
      <c r="D63" s="24" t="s">
        <v>410</v>
      </c>
      <c r="E63" s="24">
        <v>117</v>
      </c>
      <c r="F63" s="24" t="s">
        <v>411</v>
      </c>
      <c r="G63" s="24">
        <v>724</v>
      </c>
      <c r="H63" s="24">
        <v>32</v>
      </c>
      <c r="I63" s="24">
        <v>110</v>
      </c>
      <c r="J63" s="24">
        <v>635</v>
      </c>
      <c r="K63" s="24">
        <v>64</v>
      </c>
      <c r="L63" s="24">
        <v>114</v>
      </c>
      <c r="M63" s="24" t="s">
        <v>412</v>
      </c>
      <c r="N63" s="47">
        <f>96+240</f>
        <v>336</v>
      </c>
      <c r="O63" s="24">
        <v>177</v>
      </c>
      <c r="P63" s="24" t="s">
        <v>413</v>
      </c>
      <c r="Q63" s="24">
        <v>1549</v>
      </c>
      <c r="R63" s="24">
        <v>236</v>
      </c>
      <c r="S63" s="24">
        <v>183</v>
      </c>
      <c r="T63" s="24">
        <v>156</v>
      </c>
      <c r="U63" s="24">
        <v>203</v>
      </c>
      <c r="V63" s="24">
        <v>223</v>
      </c>
      <c r="W63" s="24">
        <v>203</v>
      </c>
      <c r="X63" s="24">
        <v>183</v>
      </c>
      <c r="Y63" s="24" t="s">
        <v>414</v>
      </c>
      <c r="Z63" s="24">
        <v>604</v>
      </c>
      <c r="AA63" s="24" t="s">
        <v>415</v>
      </c>
      <c r="AB63" s="24" t="s">
        <v>416</v>
      </c>
      <c r="AC63" s="24">
        <f>1579+1485</f>
        <v>3064</v>
      </c>
      <c r="AD63" s="24">
        <v>256</v>
      </c>
      <c r="AE63" s="24" t="s">
        <v>417</v>
      </c>
      <c r="AF63" s="24">
        <v>538</v>
      </c>
      <c r="AG63" s="24" t="s">
        <v>418</v>
      </c>
      <c r="AH63" s="24">
        <v>342</v>
      </c>
      <c r="AI63" s="24">
        <v>207</v>
      </c>
      <c r="AJ63" s="24" t="s">
        <v>419</v>
      </c>
      <c r="AK63" s="24">
        <v>93</v>
      </c>
      <c r="AL63" s="24" t="s">
        <v>420</v>
      </c>
      <c r="AM63" s="24">
        <v>412</v>
      </c>
      <c r="AN63" s="24" t="s">
        <v>421</v>
      </c>
      <c r="AO63" s="24">
        <v>189</v>
      </c>
      <c r="AP63" s="24">
        <v>54</v>
      </c>
      <c r="AQ63" s="24">
        <v>75</v>
      </c>
      <c r="AR63" s="24">
        <v>198</v>
      </c>
      <c r="AS63" s="24">
        <v>239</v>
      </c>
      <c r="AT63" s="24">
        <v>82</v>
      </c>
      <c r="AU63" s="24" t="s">
        <v>422</v>
      </c>
      <c r="AV63" s="24">
        <v>100</v>
      </c>
      <c r="AW63" s="24">
        <v>20</v>
      </c>
      <c r="AX63" s="24">
        <v>184</v>
      </c>
      <c r="AY63" s="24" t="s">
        <v>423</v>
      </c>
      <c r="AZ63" s="24"/>
      <c r="BA63" s="24"/>
      <c r="BB63" s="24"/>
      <c r="BC63" s="24" t="s">
        <v>424</v>
      </c>
      <c r="BD63" s="24" t="s">
        <v>425</v>
      </c>
      <c r="BE63" s="24">
        <v>72</v>
      </c>
      <c r="BF63" s="24">
        <v>34</v>
      </c>
      <c r="BG63" s="24">
        <v>210</v>
      </c>
      <c r="BH63" s="24">
        <v>218</v>
      </c>
      <c r="BI63" s="24">
        <v>251</v>
      </c>
      <c r="BJ63" s="24">
        <v>230</v>
      </c>
      <c r="BK63" s="24">
        <v>55</v>
      </c>
      <c r="BL63" s="24">
        <v>59</v>
      </c>
      <c r="BM63" s="24">
        <v>70</v>
      </c>
      <c r="BN63" s="24">
        <v>42</v>
      </c>
      <c r="BO63" s="24">
        <v>28</v>
      </c>
      <c r="BQ63" s="26"/>
    </row>
    <row r="64" spans="1:69" s="29" customFormat="1" ht="8" x14ac:dyDescent="0.2">
      <c r="A64" s="27" t="s">
        <v>426</v>
      </c>
      <c r="B64" s="28">
        <v>231</v>
      </c>
      <c r="C64" s="28">
        <v>754</v>
      </c>
      <c r="D64" s="28"/>
      <c r="E64" s="28">
        <v>350</v>
      </c>
      <c r="F64" s="28"/>
      <c r="G64" s="28">
        <v>1251</v>
      </c>
      <c r="H64" s="28">
        <v>40</v>
      </c>
      <c r="I64" s="28"/>
      <c r="J64" s="28">
        <f>635+1085</f>
        <v>1720</v>
      </c>
      <c r="K64" s="28">
        <v>149</v>
      </c>
      <c r="L64" s="28">
        <v>295</v>
      </c>
      <c r="M64" s="28"/>
      <c r="N64" s="46">
        <v>408</v>
      </c>
      <c r="O64" s="28">
        <v>302</v>
      </c>
      <c r="P64" s="28"/>
      <c r="Q64" s="28"/>
      <c r="R64" s="28">
        <v>432</v>
      </c>
      <c r="S64" s="28">
        <v>328</v>
      </c>
      <c r="T64" s="28">
        <v>291</v>
      </c>
      <c r="U64" s="28">
        <v>379</v>
      </c>
      <c r="V64" s="28">
        <v>414</v>
      </c>
      <c r="W64" s="28">
        <v>387</v>
      </c>
      <c r="X64" s="28">
        <v>357</v>
      </c>
      <c r="Y64" s="28"/>
      <c r="Z64" s="28"/>
      <c r="AA64" s="28"/>
      <c r="AB64" s="28">
        <v>394</v>
      </c>
      <c r="AC64" s="28">
        <f>3905+3120</f>
        <v>7025</v>
      </c>
      <c r="AD64" s="28">
        <v>404</v>
      </c>
      <c r="AE64" s="28"/>
      <c r="AF64" s="28">
        <v>1193</v>
      </c>
      <c r="AG64" s="28"/>
      <c r="AH64" s="28">
        <v>821</v>
      </c>
      <c r="AI64" s="28">
        <v>482</v>
      </c>
      <c r="AJ64" s="28"/>
      <c r="AK64" s="28"/>
      <c r="AL64" s="28"/>
      <c r="AM64" s="28"/>
      <c r="AN64" s="28"/>
      <c r="AO64" s="28">
        <v>349</v>
      </c>
      <c r="AP64" s="28"/>
      <c r="AQ64" s="28">
        <v>114</v>
      </c>
      <c r="AR64" s="28">
        <v>514</v>
      </c>
      <c r="AS64" s="28"/>
      <c r="AT64" s="28">
        <v>216</v>
      </c>
      <c r="AU64" s="28"/>
      <c r="AV64" s="28">
        <v>227</v>
      </c>
      <c r="AW64" s="28">
        <v>31</v>
      </c>
      <c r="AX64" s="28">
        <v>398</v>
      </c>
      <c r="AY64" s="28"/>
      <c r="AZ64" s="28"/>
      <c r="BA64" s="28"/>
      <c r="BB64" s="28"/>
      <c r="BC64" s="28"/>
      <c r="BD64" s="28"/>
      <c r="BE64" s="28"/>
      <c r="BF64" s="28">
        <v>81</v>
      </c>
      <c r="BG64" s="28"/>
      <c r="BH64" s="28"/>
      <c r="BI64" s="28"/>
      <c r="BJ64" s="28">
        <v>369</v>
      </c>
      <c r="BK64" s="28"/>
      <c r="BL64" s="28">
        <v>106</v>
      </c>
      <c r="BM64" s="28">
        <v>174</v>
      </c>
      <c r="BN64" s="28"/>
      <c r="BO64" s="28"/>
      <c r="BQ64" s="30"/>
    </row>
    <row r="65" spans="1:69" ht="96" x14ac:dyDescent="0.2">
      <c r="A65" s="15" t="s">
        <v>427</v>
      </c>
      <c r="B65" s="16"/>
      <c r="C65" s="16" t="s">
        <v>428</v>
      </c>
      <c r="D65" s="16"/>
      <c r="E65" s="16"/>
      <c r="F65" s="16"/>
      <c r="G65" s="16" t="s">
        <v>429</v>
      </c>
      <c r="H65" s="16"/>
      <c r="I65" s="16"/>
      <c r="J65" s="16"/>
      <c r="K65" s="51"/>
      <c r="L65" s="51"/>
      <c r="M65" s="16" t="s">
        <v>430</v>
      </c>
      <c r="O65" s="16" t="s">
        <v>431</v>
      </c>
      <c r="P65" s="16" t="s">
        <v>432</v>
      </c>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3"/>
      <c r="BQ65" s="4"/>
    </row>
    <row r="66" spans="1:69" ht="184" x14ac:dyDescent="0.2">
      <c r="A66" s="15" t="s">
        <v>433</v>
      </c>
      <c r="B66" s="16"/>
      <c r="C66" s="16"/>
      <c r="D66" s="16"/>
      <c r="E66" s="16"/>
      <c r="F66" s="16"/>
      <c r="G66" s="16"/>
      <c r="H66" s="16"/>
      <c r="I66" s="16"/>
      <c r="J66" s="16"/>
      <c r="K66" s="51"/>
      <c r="L66" s="51"/>
      <c r="M66" s="16"/>
      <c r="N66" s="43" t="s">
        <v>456</v>
      </c>
      <c r="O66" s="16" t="s">
        <v>434</v>
      </c>
      <c r="P66" s="16" t="s">
        <v>435</v>
      </c>
      <c r="Q66" s="16"/>
      <c r="R66" s="16"/>
      <c r="S66" s="16"/>
      <c r="T66" s="16"/>
      <c r="U66" s="16"/>
      <c r="V66" s="16"/>
      <c r="W66" s="16"/>
      <c r="X66" s="16"/>
      <c r="Y66" s="16"/>
      <c r="Z66" s="16"/>
      <c r="AA66" s="16"/>
      <c r="AB66" s="16"/>
      <c r="AC66" s="16" t="s">
        <v>436</v>
      </c>
      <c r="AD66" s="16"/>
      <c r="AE66" s="16"/>
      <c r="AF66" s="16"/>
      <c r="AG66" s="16"/>
      <c r="AH66" s="16"/>
      <c r="AI66" s="16"/>
      <c r="AJ66" s="16"/>
      <c r="AK66" s="16"/>
      <c r="AL66" s="16"/>
      <c r="AM66" s="16" t="s">
        <v>437</v>
      </c>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3"/>
      <c r="BQ66" s="4"/>
    </row>
    <row r="67" spans="1:69" s="7" customFormat="1" ht="8" x14ac:dyDescent="0.2">
      <c r="A67" s="5" t="s">
        <v>438</v>
      </c>
      <c r="B67" s="20" t="s">
        <v>438</v>
      </c>
      <c r="C67" s="20" t="s">
        <v>438</v>
      </c>
      <c r="D67" s="20" t="s">
        <v>438</v>
      </c>
      <c r="E67" s="20" t="s">
        <v>438</v>
      </c>
      <c r="F67" s="20" t="s">
        <v>438</v>
      </c>
      <c r="G67" s="20" t="s">
        <v>438</v>
      </c>
      <c r="H67" s="20" t="s">
        <v>438</v>
      </c>
      <c r="I67" s="20" t="s">
        <v>438</v>
      </c>
      <c r="J67" s="20" t="s">
        <v>438</v>
      </c>
      <c r="K67" s="52" t="s">
        <v>438</v>
      </c>
      <c r="L67" s="52"/>
      <c r="M67" s="20" t="s">
        <v>438</v>
      </c>
      <c r="N67" s="45" t="s">
        <v>438</v>
      </c>
      <c r="O67" s="20" t="s">
        <v>438</v>
      </c>
      <c r="P67" s="20" t="s">
        <v>438</v>
      </c>
      <c r="Q67" s="20" t="s">
        <v>438</v>
      </c>
      <c r="R67" s="52" t="s">
        <v>438</v>
      </c>
      <c r="S67" s="52"/>
      <c r="T67" s="52"/>
      <c r="U67" s="52"/>
      <c r="V67" s="52"/>
      <c r="W67" s="52"/>
      <c r="X67" s="52"/>
      <c r="Y67" s="20" t="s">
        <v>438</v>
      </c>
      <c r="Z67" s="20" t="s">
        <v>438</v>
      </c>
      <c r="AA67" s="52" t="s">
        <v>438</v>
      </c>
      <c r="AB67" s="52"/>
      <c r="AC67" s="20" t="s">
        <v>438</v>
      </c>
      <c r="AD67" s="20" t="s">
        <v>438</v>
      </c>
      <c r="AE67" s="20" t="s">
        <v>438</v>
      </c>
      <c r="AF67" s="20" t="s">
        <v>438</v>
      </c>
      <c r="AG67" s="20" t="s">
        <v>438</v>
      </c>
      <c r="AH67" s="20" t="s">
        <v>438</v>
      </c>
      <c r="AI67" s="20" t="s">
        <v>438</v>
      </c>
      <c r="AJ67" s="20" t="s">
        <v>438</v>
      </c>
      <c r="AK67" s="20" t="s">
        <v>438</v>
      </c>
      <c r="AL67" s="20" t="s">
        <v>438</v>
      </c>
      <c r="AM67" s="20" t="s">
        <v>438</v>
      </c>
      <c r="AN67" s="20" t="s">
        <v>438</v>
      </c>
      <c r="AO67" s="20" t="s">
        <v>438</v>
      </c>
      <c r="AP67" s="20" t="s">
        <v>438</v>
      </c>
      <c r="AQ67" s="20" t="s">
        <v>438</v>
      </c>
      <c r="AR67" s="20" t="s">
        <v>438</v>
      </c>
      <c r="AS67" s="20" t="s">
        <v>438</v>
      </c>
      <c r="AT67" s="20" t="s">
        <v>438</v>
      </c>
      <c r="AU67" s="20" t="s">
        <v>438</v>
      </c>
      <c r="AV67" s="20" t="s">
        <v>438</v>
      </c>
      <c r="AW67" s="20" t="s">
        <v>438</v>
      </c>
      <c r="AX67" s="20" t="s">
        <v>438</v>
      </c>
      <c r="AY67" s="20" t="s">
        <v>438</v>
      </c>
      <c r="AZ67" s="52" t="s">
        <v>438</v>
      </c>
      <c r="BA67" s="52"/>
      <c r="BB67" s="52"/>
      <c r="BC67" s="20" t="s">
        <v>438</v>
      </c>
      <c r="BD67" s="20" t="s">
        <v>438</v>
      </c>
      <c r="BE67" s="20" t="s">
        <v>438</v>
      </c>
      <c r="BF67" s="20" t="s">
        <v>438</v>
      </c>
      <c r="BG67" s="20" t="s">
        <v>438</v>
      </c>
      <c r="BH67" s="20" t="s">
        <v>438</v>
      </c>
      <c r="BI67" s="20" t="s">
        <v>438</v>
      </c>
      <c r="BJ67" s="20" t="s">
        <v>438</v>
      </c>
      <c r="BK67" s="20" t="s">
        <v>438</v>
      </c>
      <c r="BL67" s="20"/>
      <c r="BM67" s="20" t="s">
        <v>438</v>
      </c>
      <c r="BN67" s="20" t="s">
        <v>438</v>
      </c>
      <c r="BO67" s="20" t="s">
        <v>438</v>
      </c>
      <c r="BQ67" s="5"/>
    </row>
    <row r="68" spans="1:69" s="13" customFormat="1" ht="121.5" customHeight="1" x14ac:dyDescent="0.35">
      <c r="A68" s="9" t="s">
        <v>439</v>
      </c>
      <c r="B68" s="10" t="s">
        <v>440</v>
      </c>
      <c r="C68" s="10" t="s">
        <v>440</v>
      </c>
      <c r="D68" s="10" t="s">
        <v>441</v>
      </c>
      <c r="E68" s="10" t="s">
        <v>441</v>
      </c>
      <c r="F68" s="10" t="s">
        <v>441</v>
      </c>
      <c r="G68" s="10" t="s">
        <v>441</v>
      </c>
      <c r="H68" s="10" t="s">
        <v>441</v>
      </c>
      <c r="I68" s="10" t="s">
        <v>441</v>
      </c>
      <c r="J68" s="10" t="s">
        <v>440</v>
      </c>
      <c r="K68" s="50" t="s">
        <v>441</v>
      </c>
      <c r="L68" s="50"/>
      <c r="M68" s="10" t="s">
        <v>441</v>
      </c>
      <c r="N68" s="42" t="s">
        <v>440</v>
      </c>
      <c r="O68" s="10" t="s">
        <v>441</v>
      </c>
      <c r="P68" s="10" t="s">
        <v>441</v>
      </c>
      <c r="Q68" s="10" t="s">
        <v>441</v>
      </c>
      <c r="R68" s="50" t="s">
        <v>440</v>
      </c>
      <c r="S68" s="50"/>
      <c r="T68" s="50"/>
      <c r="U68" s="50"/>
      <c r="V68" s="50"/>
      <c r="W68" s="50"/>
      <c r="X68" s="50"/>
      <c r="Y68" s="10" t="s">
        <v>441</v>
      </c>
      <c r="Z68" s="10" t="s">
        <v>441</v>
      </c>
      <c r="AA68" s="50" t="s">
        <v>441</v>
      </c>
      <c r="AB68" s="50"/>
      <c r="AC68" s="10" t="s">
        <v>440</v>
      </c>
      <c r="AD68" s="10" t="s">
        <v>441</v>
      </c>
      <c r="AE68" s="10" t="s">
        <v>441</v>
      </c>
      <c r="AF68" s="10" t="s">
        <v>441</v>
      </c>
      <c r="AG68" s="10" t="s">
        <v>441</v>
      </c>
      <c r="AH68" s="10" t="s">
        <v>441</v>
      </c>
      <c r="AI68" s="10" t="s">
        <v>441</v>
      </c>
      <c r="AJ68" s="10" t="s">
        <v>441</v>
      </c>
      <c r="AK68" s="10" t="s">
        <v>441</v>
      </c>
      <c r="AL68" s="10" t="s">
        <v>441</v>
      </c>
      <c r="AM68" s="10" t="s">
        <v>441</v>
      </c>
      <c r="AN68" s="10" t="s">
        <v>441</v>
      </c>
      <c r="AO68" s="10" t="s">
        <v>441</v>
      </c>
      <c r="AP68" s="10" t="s">
        <v>441</v>
      </c>
      <c r="AQ68" s="10" t="s">
        <v>441</v>
      </c>
      <c r="AR68" s="10" t="s">
        <v>441</v>
      </c>
      <c r="AS68" s="10" t="s">
        <v>440</v>
      </c>
      <c r="AT68" s="10" t="s">
        <v>441</v>
      </c>
      <c r="AU68" s="10" t="s">
        <v>441</v>
      </c>
      <c r="AV68" s="10" t="s">
        <v>441</v>
      </c>
      <c r="AW68" s="10" t="s">
        <v>441</v>
      </c>
      <c r="AX68" s="10" t="s">
        <v>441</v>
      </c>
      <c r="AY68" s="10" t="s">
        <v>440</v>
      </c>
      <c r="AZ68" s="50" t="s">
        <v>440</v>
      </c>
      <c r="BA68" s="50"/>
      <c r="BB68" s="50"/>
      <c r="BC68" s="10" t="s">
        <v>440</v>
      </c>
      <c r="BD68" s="10" t="s">
        <v>440</v>
      </c>
      <c r="BE68" s="10" t="s">
        <v>441</v>
      </c>
      <c r="BF68" s="10" t="s">
        <v>441</v>
      </c>
      <c r="BG68" s="10" t="s">
        <v>441</v>
      </c>
      <c r="BH68" s="10" t="s">
        <v>441</v>
      </c>
      <c r="BI68" s="10" t="s">
        <v>441</v>
      </c>
      <c r="BJ68" s="10" t="s">
        <v>441</v>
      </c>
      <c r="BK68" s="10" t="s">
        <v>441</v>
      </c>
      <c r="BL68" s="10" t="s">
        <v>441</v>
      </c>
      <c r="BM68" s="10" t="s">
        <v>441</v>
      </c>
      <c r="BN68" s="10" t="s">
        <v>441</v>
      </c>
      <c r="BO68" s="10" t="s">
        <v>441</v>
      </c>
      <c r="BQ68" s="14"/>
    </row>
    <row r="69" spans="1:69" ht="44.5" customHeight="1" x14ac:dyDescent="0.2">
      <c r="A69" s="15" t="s">
        <v>442</v>
      </c>
      <c r="B69" s="16" t="s">
        <v>443</v>
      </c>
      <c r="C69" s="16" t="s">
        <v>443</v>
      </c>
      <c r="D69" s="16" t="s">
        <v>444</v>
      </c>
      <c r="E69" s="16" t="s">
        <v>445</v>
      </c>
      <c r="F69" s="16" t="s">
        <v>444</v>
      </c>
      <c r="G69" s="16" t="s">
        <v>443</v>
      </c>
      <c r="H69" s="16" t="s">
        <v>444</v>
      </c>
      <c r="I69" s="16" t="s">
        <v>444</v>
      </c>
      <c r="J69" s="16" t="s">
        <v>443</v>
      </c>
      <c r="K69" s="51" t="s">
        <v>443</v>
      </c>
      <c r="L69" s="51"/>
      <c r="M69" s="16" t="s">
        <v>443</v>
      </c>
      <c r="N69" s="43" t="s">
        <v>443</v>
      </c>
      <c r="O69" s="16" t="s">
        <v>444</v>
      </c>
      <c r="P69" s="16" t="s">
        <v>444</v>
      </c>
      <c r="Q69" s="16" t="s">
        <v>443</v>
      </c>
      <c r="R69" s="51" t="s">
        <v>443</v>
      </c>
      <c r="S69" s="51"/>
      <c r="T69" s="51"/>
      <c r="U69" s="51"/>
      <c r="V69" s="51"/>
      <c r="W69" s="51"/>
      <c r="X69" s="51"/>
      <c r="Y69" s="16" t="s">
        <v>444</v>
      </c>
      <c r="Z69" s="16" t="s">
        <v>444</v>
      </c>
      <c r="AA69" s="51" t="s">
        <v>443</v>
      </c>
      <c r="AB69" s="51"/>
      <c r="AC69" s="16" t="s">
        <v>443</v>
      </c>
      <c r="AD69" s="16" t="s">
        <v>444</v>
      </c>
      <c r="AE69" s="16" t="s">
        <v>444</v>
      </c>
      <c r="AF69" s="16" t="s">
        <v>443</v>
      </c>
      <c r="AG69" s="16" t="s">
        <v>443</v>
      </c>
      <c r="AH69" s="16" t="s">
        <v>444</v>
      </c>
      <c r="AI69" s="16" t="s">
        <v>443</v>
      </c>
      <c r="AJ69" s="16" t="s">
        <v>444</v>
      </c>
      <c r="AK69" s="16" t="s">
        <v>445</v>
      </c>
      <c r="AL69" s="16" t="s">
        <v>443</v>
      </c>
      <c r="AM69" s="16" t="s">
        <v>444</v>
      </c>
      <c r="AN69" s="16" t="s">
        <v>443</v>
      </c>
      <c r="AO69" s="16" t="s">
        <v>444</v>
      </c>
      <c r="AP69" s="16" t="s">
        <v>444</v>
      </c>
      <c r="AQ69" s="16" t="s">
        <v>444</v>
      </c>
      <c r="AR69" s="16" t="s">
        <v>444</v>
      </c>
      <c r="AS69" s="16" t="s">
        <v>443</v>
      </c>
      <c r="AT69" s="16" t="s">
        <v>443</v>
      </c>
      <c r="AU69" s="16" t="s">
        <v>443</v>
      </c>
      <c r="AV69" s="16" t="s">
        <v>443</v>
      </c>
      <c r="AW69" s="16" t="s">
        <v>444</v>
      </c>
      <c r="AX69" s="16" t="s">
        <v>444</v>
      </c>
      <c r="AY69" s="16" t="s">
        <v>443</v>
      </c>
      <c r="AZ69" s="51" t="s">
        <v>444</v>
      </c>
      <c r="BA69" s="51"/>
      <c r="BB69" s="51"/>
      <c r="BC69" s="16" t="s">
        <v>443</v>
      </c>
      <c r="BD69" s="16" t="s">
        <v>443</v>
      </c>
      <c r="BE69" s="16" t="s">
        <v>445</v>
      </c>
      <c r="BF69" s="16" t="s">
        <v>444</v>
      </c>
      <c r="BG69" s="16" t="s">
        <v>444</v>
      </c>
      <c r="BH69" s="16" t="s">
        <v>444</v>
      </c>
      <c r="BI69" s="16" t="s">
        <v>444</v>
      </c>
      <c r="BJ69" s="16" t="s">
        <v>444</v>
      </c>
      <c r="BK69" s="16" t="s">
        <v>445</v>
      </c>
      <c r="BL69" s="16" t="s">
        <v>444</v>
      </c>
      <c r="BM69" s="16" t="s">
        <v>444</v>
      </c>
      <c r="BN69" s="16" t="s">
        <v>444</v>
      </c>
      <c r="BO69" s="16" t="s">
        <v>444</v>
      </c>
      <c r="BP69" s="13"/>
      <c r="BQ69" s="4"/>
    </row>
    <row r="70" spans="1:69" ht="19" customHeight="1" x14ac:dyDescent="0.2">
      <c r="A70" s="15" t="s">
        <v>446</v>
      </c>
      <c r="B70" s="16" t="s">
        <v>444</v>
      </c>
      <c r="C70" s="16" t="s">
        <v>444</v>
      </c>
      <c r="D70" s="16" t="s">
        <v>445</v>
      </c>
      <c r="E70" s="16" t="s">
        <v>444</v>
      </c>
      <c r="F70" s="16" t="s">
        <v>444</v>
      </c>
      <c r="G70" s="16" t="s">
        <v>444</v>
      </c>
      <c r="H70" s="16" t="s">
        <v>445</v>
      </c>
      <c r="I70" s="16" t="s">
        <v>444</v>
      </c>
      <c r="J70" s="16" t="s">
        <v>444</v>
      </c>
      <c r="K70" s="51" t="s">
        <v>444</v>
      </c>
      <c r="L70" s="51"/>
      <c r="M70" s="16" t="s">
        <v>444</v>
      </c>
      <c r="N70" s="43" t="s">
        <v>444</v>
      </c>
      <c r="O70" s="16" t="s">
        <v>447</v>
      </c>
      <c r="P70" s="16" t="s">
        <v>444</v>
      </c>
      <c r="Q70" s="16" t="s">
        <v>444</v>
      </c>
      <c r="R70" s="51" t="s">
        <v>443</v>
      </c>
      <c r="S70" s="51"/>
      <c r="T70" s="51"/>
      <c r="U70" s="51"/>
      <c r="V70" s="51"/>
      <c r="W70" s="51"/>
      <c r="X70" s="51"/>
      <c r="Y70" s="16" t="s">
        <v>444</v>
      </c>
      <c r="Z70" s="16" t="s">
        <v>444</v>
      </c>
      <c r="AA70" s="51" t="s">
        <v>444</v>
      </c>
      <c r="AB70" s="51"/>
      <c r="AC70" s="16" t="s">
        <v>443</v>
      </c>
      <c r="AD70" s="16" t="s">
        <v>444</v>
      </c>
      <c r="AE70" s="16" t="s">
        <v>444</v>
      </c>
      <c r="AF70" s="16" t="s">
        <v>444</v>
      </c>
      <c r="AG70" s="16" t="s">
        <v>443</v>
      </c>
      <c r="AH70" s="16" t="s">
        <v>444</v>
      </c>
      <c r="AI70" s="16" t="s">
        <v>448</v>
      </c>
      <c r="AJ70" s="16" t="s">
        <v>444</v>
      </c>
      <c r="AK70" s="16" t="s">
        <v>444</v>
      </c>
      <c r="AL70" s="16" t="s">
        <v>443</v>
      </c>
      <c r="AM70" s="16" t="s">
        <v>444</v>
      </c>
      <c r="AN70" s="16" t="s">
        <v>443</v>
      </c>
      <c r="AO70" s="16" t="s">
        <v>444</v>
      </c>
      <c r="AP70" s="16" t="s">
        <v>444</v>
      </c>
      <c r="AQ70" s="16" t="s">
        <v>444</v>
      </c>
      <c r="AR70" s="16" t="s">
        <v>444</v>
      </c>
      <c r="AS70" s="16" t="s">
        <v>443</v>
      </c>
      <c r="AT70" s="16" t="s">
        <v>444</v>
      </c>
      <c r="AU70" s="16" t="s">
        <v>444</v>
      </c>
      <c r="AV70" s="16" t="s">
        <v>443</v>
      </c>
      <c r="AW70" s="16" t="s">
        <v>444</v>
      </c>
      <c r="AX70" s="16" t="s">
        <v>444</v>
      </c>
      <c r="AY70" s="16" t="s">
        <v>443</v>
      </c>
      <c r="AZ70" s="51" t="s">
        <v>443</v>
      </c>
      <c r="BA70" s="51"/>
      <c r="BB70" s="51"/>
      <c r="BC70" s="16" t="s">
        <v>443</v>
      </c>
      <c r="BD70" s="16" t="s">
        <v>443</v>
      </c>
      <c r="BE70" s="16" t="s">
        <v>444</v>
      </c>
      <c r="BF70" s="16" t="s">
        <v>444</v>
      </c>
      <c r="BG70" s="16" t="s">
        <v>444</v>
      </c>
      <c r="BH70" s="16" t="s">
        <v>444</v>
      </c>
      <c r="BI70" s="16" t="s">
        <v>444</v>
      </c>
      <c r="BJ70" s="16" t="s">
        <v>444</v>
      </c>
      <c r="BK70" s="16" t="s">
        <v>444</v>
      </c>
      <c r="BL70" s="16" t="s">
        <v>444</v>
      </c>
      <c r="BM70" s="16" t="s">
        <v>445</v>
      </c>
      <c r="BN70" s="16" t="s">
        <v>445</v>
      </c>
      <c r="BO70" s="16" t="s">
        <v>445</v>
      </c>
      <c r="BP70" s="13"/>
      <c r="BQ70" s="39"/>
    </row>
    <row r="71" spans="1:69" ht="8" x14ac:dyDescent="0.2">
      <c r="A71" s="31"/>
      <c r="B71" s="2"/>
      <c r="C71" s="2"/>
      <c r="D71" s="2"/>
      <c r="E71" s="2"/>
      <c r="F71" s="2"/>
      <c r="G71" s="2"/>
      <c r="H71" s="2"/>
      <c r="I71" s="2"/>
      <c r="J71" s="2"/>
      <c r="K71" s="2"/>
      <c r="L71" s="2"/>
      <c r="M71" s="2"/>
      <c r="O71" s="2"/>
      <c r="P71" s="2"/>
      <c r="Q71" s="2"/>
      <c r="R71" s="2"/>
      <c r="S71" s="2"/>
      <c r="T71" s="2"/>
      <c r="U71" s="2"/>
      <c r="V71" s="2"/>
      <c r="W71" s="2"/>
      <c r="X71" s="2"/>
      <c r="Y71" s="2"/>
      <c r="Z71" s="2"/>
      <c r="AA71" s="48"/>
      <c r="AB71" s="48"/>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3"/>
      <c r="BQ71" s="4"/>
    </row>
    <row r="72" spans="1:69" ht="8" x14ac:dyDescent="0.2">
      <c r="A72" s="32"/>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Y72" s="33"/>
      <c r="AZ72" s="33"/>
      <c r="BA72" s="33"/>
      <c r="BB72" s="33"/>
      <c r="BC72" s="33"/>
      <c r="BD72" s="33"/>
      <c r="BE72" s="33"/>
      <c r="BF72" s="33"/>
      <c r="BG72" s="33"/>
      <c r="BH72" s="33"/>
      <c r="BI72" s="33"/>
      <c r="BJ72" s="33"/>
      <c r="BP72" s="3"/>
    </row>
    <row r="73" spans="1:69" ht="28.9" customHeight="1" x14ac:dyDescent="0.2">
      <c r="A73" s="34"/>
      <c r="BP73" s="3"/>
    </row>
    <row r="74" spans="1:69" ht="31.15" customHeight="1" x14ac:dyDescent="0.2">
      <c r="A74" s="35"/>
      <c r="BP74" s="3"/>
    </row>
    <row r="75" spans="1:69" ht="33" customHeight="1" x14ac:dyDescent="0.2">
      <c r="A75" s="35"/>
      <c r="BP75" s="3"/>
    </row>
    <row r="76" spans="1:69" ht="8" x14ac:dyDescent="0.2">
      <c r="A76" s="35"/>
      <c r="BP76" s="3"/>
    </row>
    <row r="77" spans="1:69" ht="33" customHeight="1" x14ac:dyDescent="0.2">
      <c r="A77" s="36"/>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Y77" s="37"/>
      <c r="AZ77" s="37"/>
      <c r="BA77" s="37"/>
      <c r="BB77" s="37"/>
      <c r="BC77" s="37"/>
      <c r="BD77" s="37"/>
      <c r="BE77" s="37"/>
      <c r="BF77" s="37"/>
      <c r="BG77" s="37"/>
      <c r="BH77" s="37"/>
      <c r="BI77" s="37"/>
      <c r="BJ77" s="37"/>
      <c r="BP77" s="3"/>
    </row>
    <row r="78" spans="1:69" ht="31.15" customHeight="1" x14ac:dyDescent="0.2">
      <c r="A78" s="35"/>
      <c r="BP78" s="3"/>
    </row>
    <row r="79" spans="1:69" ht="40.9" customHeight="1" x14ac:dyDescent="0.2">
      <c r="BP79" s="3"/>
    </row>
    <row r="80" spans="1:69" ht="8" x14ac:dyDescent="0.2">
      <c r="BP80" s="3"/>
    </row>
    <row r="81" spans="68:68" ht="28.9" customHeight="1" x14ac:dyDescent="0.2">
      <c r="BP81" s="3"/>
    </row>
    <row r="82" spans="68:68" ht="8" x14ac:dyDescent="0.2">
      <c r="BP82" s="3"/>
    </row>
    <row r="83" spans="68:68" ht="16.149999999999999" customHeight="1" x14ac:dyDescent="0.2">
      <c r="BP83" s="3"/>
    </row>
    <row r="84" spans="68:68" ht="8" x14ac:dyDescent="0.2">
      <c r="BP84" s="3"/>
    </row>
    <row r="85" spans="68:68" ht="8" x14ac:dyDescent="0.2">
      <c r="BP85" s="3"/>
    </row>
    <row r="86" spans="68:68" ht="8" x14ac:dyDescent="0.2">
      <c r="BP86" s="3"/>
    </row>
    <row r="87" spans="68:68" ht="8" x14ac:dyDescent="0.2">
      <c r="BP87" s="3"/>
    </row>
  </sheetData>
  <mergeCells count="85">
    <mergeCell ref="K70:L70"/>
    <mergeCell ref="R70:X70"/>
    <mergeCell ref="AA70:AB70"/>
    <mergeCell ref="AZ70:BB70"/>
    <mergeCell ref="AA71:AB71"/>
    <mergeCell ref="K68:L68"/>
    <mergeCell ref="R68:X68"/>
    <mergeCell ref="AA68:AB68"/>
    <mergeCell ref="AZ68:BB68"/>
    <mergeCell ref="K69:L69"/>
    <mergeCell ref="R69:X69"/>
    <mergeCell ref="AA69:AB69"/>
    <mergeCell ref="AZ69:BB69"/>
    <mergeCell ref="K67:L67"/>
    <mergeCell ref="R67:X67"/>
    <mergeCell ref="AA67:AB67"/>
    <mergeCell ref="AZ67:BB67"/>
    <mergeCell ref="K15:L15"/>
    <mergeCell ref="R15:X15"/>
    <mergeCell ref="AA15:AB15"/>
    <mergeCell ref="AZ15:BB15"/>
    <mergeCell ref="R16:X16"/>
    <mergeCell ref="AA16:AB16"/>
    <mergeCell ref="AZ16:BB16"/>
    <mergeCell ref="R17:X17"/>
    <mergeCell ref="AA17:AB17"/>
    <mergeCell ref="AZ17:BB17"/>
    <mergeCell ref="K65:L65"/>
    <mergeCell ref="K66:L66"/>
    <mergeCell ref="K13:L13"/>
    <mergeCell ref="R13:X13"/>
    <mergeCell ref="AA13:AB13"/>
    <mergeCell ref="AZ13:BB13"/>
    <mergeCell ref="K14:L14"/>
    <mergeCell ref="R14:X14"/>
    <mergeCell ref="AA14:AB14"/>
    <mergeCell ref="AZ14:BB14"/>
    <mergeCell ref="K11:L11"/>
    <mergeCell ref="R11:X11"/>
    <mergeCell ref="AA11:AB11"/>
    <mergeCell ref="AZ11:BB11"/>
    <mergeCell ref="K12:L12"/>
    <mergeCell ref="R12:X12"/>
    <mergeCell ref="AA12:AB12"/>
    <mergeCell ref="AZ12:BB12"/>
    <mergeCell ref="K9:L9"/>
    <mergeCell ref="R9:X9"/>
    <mergeCell ref="AA9:AB9"/>
    <mergeCell ref="AZ9:BB9"/>
    <mergeCell ref="K10:L10"/>
    <mergeCell ref="R10:X10"/>
    <mergeCell ref="AA10:AB10"/>
    <mergeCell ref="AZ10:BB10"/>
    <mergeCell ref="K7:L7"/>
    <mergeCell ref="R7:X7"/>
    <mergeCell ref="AA7:AB7"/>
    <mergeCell ref="AZ7:BB7"/>
    <mergeCell ref="K8:L8"/>
    <mergeCell ref="R8:X8"/>
    <mergeCell ref="AA8:AB8"/>
    <mergeCell ref="AZ8:BB8"/>
    <mergeCell ref="K5:L5"/>
    <mergeCell ref="R5:X5"/>
    <mergeCell ref="AA5:AB5"/>
    <mergeCell ref="AZ5:BB5"/>
    <mergeCell ref="K6:L6"/>
    <mergeCell ref="R6:X6"/>
    <mergeCell ref="AA6:AB6"/>
    <mergeCell ref="AZ6:BB6"/>
    <mergeCell ref="K3:L3"/>
    <mergeCell ref="R3:X3"/>
    <mergeCell ref="AA3:AB3"/>
    <mergeCell ref="AZ3:BB3"/>
    <mergeCell ref="K4:L4"/>
    <mergeCell ref="R4:X4"/>
    <mergeCell ref="AA4:AB4"/>
    <mergeCell ref="AZ4:BB4"/>
    <mergeCell ref="K1:L1"/>
    <mergeCell ref="R1:X1"/>
    <mergeCell ref="AA1:AB1"/>
    <mergeCell ref="AZ1:BB1"/>
    <mergeCell ref="K2:L2"/>
    <mergeCell ref="R2:X2"/>
    <mergeCell ref="AA2:AB2"/>
    <mergeCell ref="AZ2:BB2"/>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dc:creator>
  <cp:lastModifiedBy>steph</cp:lastModifiedBy>
  <dcterms:created xsi:type="dcterms:W3CDTF">2020-09-28T20:26:18Z</dcterms:created>
  <dcterms:modified xsi:type="dcterms:W3CDTF">2020-09-29T21:35:23Z</dcterms:modified>
</cp:coreProperties>
</file>