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7526"/>
  <workbookPr autoCompressPictures="0"/>
  <bookViews>
    <workbookView xWindow="2320" yWindow="220" windowWidth="20240" windowHeight="13920" tabRatio="500" firstSheet="5" activeTab="11"/>
  </bookViews>
  <sheets>
    <sheet name="Fig 2C" sheetId="13" r:id="rId1"/>
    <sheet name="Fig 2D" sheetId="1" r:id="rId2"/>
    <sheet name="Fig 2F" sheetId="2" r:id="rId3"/>
    <sheet name="Fig 2G" sheetId="3" r:id="rId4"/>
    <sheet name="Fig 2I" sheetId="10" r:id="rId5"/>
    <sheet name="Fig 2J" sheetId="11" r:id="rId6"/>
    <sheet name="Fig 3D" sheetId="14" r:id="rId7"/>
    <sheet name="Fig 3H" sheetId="7" r:id="rId8"/>
    <sheet name="Fig 3J" sheetId="8" r:id="rId9"/>
    <sheet name="Fig 3K" sheetId="9" r:id="rId10"/>
    <sheet name="Fig 4A" sheetId="12" r:id="rId11"/>
    <sheet name="Fig 7" sheetId="15" r:id="rId12"/>
    <sheet name="Fig 5A" sheetId="4" r:id="rId13"/>
    <sheet name="Fig 5B" sheetId="5" r:id="rId14"/>
    <sheet name="Fig 5C" sheetId="6" r:id="rId15"/>
  </sheets>
  <calcPr calcId="140001" concurrentCalc="0"/>
  <extLst>
    <ext xmlns:mx="http://schemas.microsoft.com/office/mac/excel/2008/main" uri="{7523E5D3-25F3-A5E0-1632-64F254C22452}">
      <mx:ArchID Flags="2"/>
    </ext>
    <ext xmlns:x14="http://schemas.microsoft.com/office/spreadsheetml/2009/9/main" uri="{79F54976-1DA5-4618-B147-4CDE4B953A38}">
      <x14:workbookPr defaultImageDpi="32767"/>
    </ext>
  </extLst>
</workbook>
</file>

<file path=xl/calcChain.xml><?xml version="1.0" encoding="utf-8"?>
<calcChain xmlns="http://schemas.openxmlformats.org/spreadsheetml/2006/main">
  <c r="E29" i="15" l="1"/>
  <c r="E21" i="15"/>
  <c r="E14" i="15"/>
  <c r="E6" i="15"/>
  <c r="F43" i="7"/>
  <c r="F42" i="7"/>
  <c r="J43" i="7"/>
  <c r="B42" i="7"/>
  <c r="G18" i="6"/>
  <c r="G19" i="6"/>
  <c r="F18" i="6"/>
  <c r="F19" i="6"/>
  <c r="E18" i="6"/>
  <c r="E19" i="6"/>
  <c r="D18" i="6"/>
  <c r="D19" i="6"/>
  <c r="C18" i="6"/>
  <c r="C19" i="6"/>
  <c r="B18" i="6"/>
  <c r="B19" i="6"/>
  <c r="G17" i="6"/>
  <c r="F17" i="6"/>
  <c r="E17" i="6"/>
  <c r="D17" i="6"/>
  <c r="C17" i="6"/>
  <c r="B17" i="6"/>
  <c r="I21" i="5"/>
  <c r="I26" i="5"/>
  <c r="H21" i="5"/>
  <c r="H26" i="5"/>
  <c r="G21" i="5"/>
  <c r="G26" i="5"/>
  <c r="F21" i="5"/>
  <c r="F26" i="5"/>
  <c r="E21" i="5"/>
  <c r="E26" i="5"/>
  <c r="D21" i="5"/>
  <c r="D26" i="5"/>
  <c r="C21" i="5"/>
  <c r="C26" i="5"/>
  <c r="B21" i="5"/>
  <c r="B26" i="5"/>
  <c r="F24" i="4"/>
  <c r="C19" i="4"/>
  <c r="F25" i="4"/>
  <c r="F26" i="4"/>
  <c r="E24" i="4"/>
  <c r="E25" i="4"/>
  <c r="E26" i="4"/>
  <c r="D24" i="4"/>
  <c r="D25" i="4"/>
  <c r="D26" i="4"/>
  <c r="C24" i="4"/>
  <c r="F19" i="4"/>
  <c r="F22" i="4"/>
  <c r="E19" i="4"/>
  <c r="E22" i="4"/>
  <c r="D19" i="4"/>
  <c r="D22" i="4"/>
  <c r="C10" i="14"/>
  <c r="C12" i="14"/>
  <c r="C9" i="14"/>
  <c r="B9" i="14"/>
  <c r="C42" i="8"/>
  <c r="B42" i="8"/>
  <c r="C41" i="8"/>
  <c r="B41" i="8"/>
  <c r="I43" i="7"/>
  <c r="H43" i="7"/>
  <c r="G43" i="7"/>
  <c r="E43" i="7"/>
  <c r="D43" i="7"/>
  <c r="C43" i="7"/>
  <c r="B43" i="7"/>
  <c r="J42" i="7"/>
  <c r="I42" i="7"/>
  <c r="H42" i="7"/>
  <c r="G42" i="7"/>
  <c r="E42" i="7"/>
  <c r="D42" i="7"/>
  <c r="C42" i="7"/>
  <c r="O76" i="12"/>
  <c r="K76" i="12"/>
  <c r="G76" i="12"/>
  <c r="C76" i="12"/>
  <c r="O65" i="12"/>
  <c r="K65" i="12"/>
  <c r="G65" i="12"/>
  <c r="C65" i="12"/>
  <c r="P55" i="12"/>
  <c r="L55" i="12"/>
  <c r="H55" i="12"/>
  <c r="D55" i="12"/>
  <c r="P54" i="12"/>
  <c r="L54" i="12"/>
  <c r="H54" i="12"/>
  <c r="D54" i="12"/>
  <c r="P53" i="12"/>
  <c r="L53" i="12"/>
  <c r="H53" i="12"/>
  <c r="D53" i="12"/>
  <c r="P52" i="12"/>
  <c r="L52" i="12"/>
  <c r="H52" i="12"/>
  <c r="D52" i="12"/>
  <c r="H16" i="10"/>
  <c r="C16" i="10"/>
  <c r="H15" i="10"/>
  <c r="C15" i="10"/>
  <c r="AF43" i="2"/>
  <c r="Z43" i="2"/>
  <c r="T43" i="2"/>
  <c r="N43" i="2"/>
  <c r="H43" i="2"/>
  <c r="B43" i="2"/>
  <c r="Z42" i="2"/>
  <c r="T42" i="2"/>
  <c r="N42" i="2"/>
  <c r="H42" i="2"/>
  <c r="B42" i="2"/>
  <c r="AI36" i="2"/>
  <c r="AJ36" i="2"/>
  <c r="AH36" i="2"/>
  <c r="AC36" i="2"/>
  <c r="AD36" i="2"/>
  <c r="AB36" i="2"/>
  <c r="W36" i="2"/>
  <c r="X36" i="2"/>
  <c r="V36" i="2"/>
  <c r="Q36" i="2"/>
  <c r="R36" i="2"/>
  <c r="P36" i="2"/>
  <c r="K36" i="2"/>
  <c r="L36" i="2"/>
  <c r="J36" i="2"/>
  <c r="E36" i="2"/>
  <c r="F36" i="2"/>
  <c r="D36" i="2"/>
  <c r="AI35" i="2"/>
  <c r="AJ35" i="2"/>
  <c r="AH35" i="2"/>
  <c r="AC35" i="2"/>
  <c r="AD35" i="2"/>
  <c r="AB35" i="2"/>
  <c r="W35" i="2"/>
  <c r="X35" i="2"/>
  <c r="V35" i="2"/>
  <c r="Q35" i="2"/>
  <c r="R35" i="2"/>
  <c r="P35" i="2"/>
  <c r="K35" i="2"/>
  <c r="L35" i="2"/>
  <c r="J35" i="2"/>
  <c r="E35" i="2"/>
  <c r="F35" i="2"/>
  <c r="D35" i="2"/>
  <c r="AI34" i="2"/>
  <c r="AJ34" i="2"/>
  <c r="AH34" i="2"/>
  <c r="AC34" i="2"/>
  <c r="AD34" i="2"/>
  <c r="AB34" i="2"/>
  <c r="W34" i="2"/>
  <c r="X34" i="2"/>
  <c r="V34" i="2"/>
  <c r="Q34" i="2"/>
  <c r="R34" i="2"/>
  <c r="P34" i="2"/>
  <c r="K34" i="2"/>
  <c r="L34" i="2"/>
  <c r="J34" i="2"/>
  <c r="E34" i="2"/>
  <c r="F34" i="2"/>
  <c r="D34" i="2"/>
  <c r="I220" i="13"/>
  <c r="I222" i="13"/>
  <c r="I218" i="13"/>
  <c r="I226" i="13"/>
  <c r="H220" i="13"/>
  <c r="H222" i="13"/>
  <c r="H218" i="13"/>
  <c r="H224" i="13"/>
  <c r="H226" i="13"/>
  <c r="F220" i="13"/>
  <c r="F222" i="13"/>
  <c r="F218" i="13"/>
  <c r="F226" i="13"/>
  <c r="E220" i="13"/>
  <c r="E222" i="13"/>
  <c r="E218" i="13"/>
  <c r="E224" i="13"/>
  <c r="E226" i="13"/>
  <c r="C220" i="13"/>
  <c r="C222" i="13"/>
  <c r="C218" i="13"/>
  <c r="C226" i="13"/>
  <c r="B220" i="13"/>
  <c r="B222" i="13"/>
  <c r="B218" i="13"/>
  <c r="B224" i="13"/>
  <c r="B226" i="13"/>
  <c r="G2" i="13"/>
  <c r="G3" i="13"/>
  <c r="G4" i="13"/>
  <c r="G5" i="13"/>
  <c r="G6" i="13"/>
  <c r="G7" i="13"/>
  <c r="G8" i="13"/>
  <c r="G9" i="13"/>
  <c r="G10" i="13"/>
  <c r="G11" i="13"/>
  <c r="G12" i="13"/>
  <c r="G13" i="13"/>
  <c r="G14" i="13"/>
  <c r="G15" i="13"/>
  <c r="G16" i="13"/>
  <c r="G17" i="13"/>
  <c r="G18" i="13"/>
  <c r="G19" i="13"/>
  <c r="G20" i="13"/>
  <c r="G21" i="13"/>
  <c r="G22" i="13"/>
  <c r="G23" i="13"/>
  <c r="G24" i="13"/>
  <c r="G25" i="13"/>
  <c r="G26" i="13"/>
  <c r="G27" i="13"/>
  <c r="G28" i="13"/>
  <c r="G29" i="13"/>
  <c r="G30" i="13"/>
  <c r="G31" i="13"/>
  <c r="G32" i="13"/>
  <c r="G33" i="13"/>
  <c r="G34" i="13"/>
  <c r="G35" i="13"/>
  <c r="G36" i="13"/>
  <c r="G37" i="13"/>
  <c r="G38" i="13"/>
  <c r="G39" i="13"/>
  <c r="G40" i="13"/>
  <c r="G41" i="13"/>
  <c r="G42" i="13"/>
  <c r="G43" i="13"/>
  <c r="G44" i="13"/>
  <c r="G45" i="13"/>
  <c r="G46" i="13"/>
  <c r="G47" i="13"/>
  <c r="G48" i="13"/>
  <c r="G49" i="13"/>
  <c r="G50" i="13"/>
  <c r="G51" i="13"/>
  <c r="G52" i="13"/>
  <c r="G53" i="13"/>
  <c r="G54" i="13"/>
  <c r="G55" i="13"/>
  <c r="G56" i="13"/>
  <c r="G57" i="13"/>
  <c r="G58" i="13"/>
  <c r="G59" i="13"/>
  <c r="G60" i="13"/>
  <c r="G61" i="13"/>
  <c r="G62" i="13"/>
  <c r="G63" i="13"/>
  <c r="G64" i="13"/>
  <c r="G65" i="13"/>
  <c r="G66" i="13"/>
  <c r="G67" i="13"/>
  <c r="G68" i="13"/>
  <c r="G69" i="13"/>
  <c r="G70" i="13"/>
  <c r="G71" i="13"/>
  <c r="G72" i="13"/>
  <c r="G73" i="13"/>
  <c r="G74" i="13"/>
  <c r="G75" i="13"/>
  <c r="G76" i="13"/>
  <c r="G77" i="13"/>
  <c r="G78" i="13"/>
  <c r="G79" i="13"/>
  <c r="G80" i="13"/>
  <c r="G81" i="13"/>
  <c r="G82" i="13"/>
  <c r="G83" i="13"/>
  <c r="G84" i="13"/>
  <c r="G85" i="13"/>
  <c r="G86" i="13"/>
  <c r="G87" i="13"/>
  <c r="G88" i="13"/>
  <c r="G89" i="13"/>
  <c r="G90" i="13"/>
  <c r="G91" i="13"/>
  <c r="G92" i="13"/>
  <c r="G93" i="13"/>
  <c r="G94" i="13"/>
  <c r="G95" i="13"/>
  <c r="G96" i="13"/>
  <c r="G97" i="13"/>
  <c r="G98" i="13"/>
  <c r="G99" i="13"/>
  <c r="G100" i="13"/>
  <c r="G101" i="13"/>
  <c r="G102" i="13"/>
  <c r="G103" i="13"/>
  <c r="G104" i="13"/>
  <c r="G105" i="13"/>
  <c r="G106" i="13"/>
  <c r="G107" i="13"/>
  <c r="G108" i="13"/>
  <c r="G109" i="13"/>
  <c r="G110" i="13"/>
  <c r="G111" i="13"/>
  <c r="G112" i="13"/>
  <c r="G113" i="13"/>
  <c r="G114" i="13"/>
  <c r="G115" i="13"/>
  <c r="G116" i="13"/>
  <c r="G117" i="13"/>
  <c r="G118" i="13"/>
  <c r="G119" i="13"/>
  <c r="G120" i="13"/>
  <c r="G121" i="13"/>
  <c r="G122" i="13"/>
  <c r="G123" i="13"/>
  <c r="G124" i="13"/>
  <c r="G125" i="13"/>
  <c r="G126" i="13"/>
  <c r="G127" i="13"/>
  <c r="G128" i="13"/>
  <c r="G129" i="13"/>
  <c r="G130" i="13"/>
  <c r="G131" i="13"/>
  <c r="G132" i="13"/>
  <c r="G133" i="13"/>
  <c r="G134" i="13"/>
  <c r="G135" i="13"/>
  <c r="G136" i="13"/>
  <c r="G137" i="13"/>
  <c r="G138" i="13"/>
  <c r="G139" i="13"/>
  <c r="G140" i="13"/>
  <c r="G141" i="13"/>
  <c r="G142" i="13"/>
  <c r="G143" i="13"/>
  <c r="G144" i="13"/>
  <c r="G145" i="13"/>
  <c r="G146" i="13"/>
  <c r="G147" i="13"/>
  <c r="G148" i="13"/>
  <c r="G149" i="13"/>
  <c r="G150" i="13"/>
  <c r="G151" i="13"/>
  <c r="G152" i="13"/>
  <c r="G153" i="13"/>
  <c r="G154" i="13"/>
  <c r="G155" i="13"/>
  <c r="G156" i="13"/>
  <c r="G157" i="13"/>
  <c r="G158" i="13"/>
  <c r="G159" i="13"/>
  <c r="G160" i="13"/>
  <c r="G161" i="13"/>
  <c r="G162" i="13"/>
  <c r="G163" i="13"/>
  <c r="G164" i="13"/>
  <c r="G165" i="13"/>
  <c r="G166" i="13"/>
  <c r="G167" i="13"/>
  <c r="G168" i="13"/>
  <c r="G169" i="13"/>
  <c r="G170" i="13"/>
  <c r="G171" i="13"/>
  <c r="G172" i="13"/>
  <c r="G173" i="13"/>
  <c r="G174" i="13"/>
  <c r="G175" i="13"/>
  <c r="G176" i="13"/>
  <c r="G177" i="13"/>
  <c r="G178" i="13"/>
  <c r="G179" i="13"/>
  <c r="G180" i="13"/>
  <c r="G181" i="13"/>
  <c r="G182" i="13"/>
  <c r="G183" i="13"/>
  <c r="G184" i="13"/>
  <c r="G185" i="13"/>
  <c r="G186" i="13"/>
  <c r="G187" i="13"/>
  <c r="G188" i="13"/>
  <c r="G189" i="13"/>
  <c r="G190" i="13"/>
  <c r="G191" i="13"/>
  <c r="G192" i="13"/>
  <c r="G193" i="13"/>
  <c r="G194" i="13"/>
  <c r="G195" i="13"/>
  <c r="G196" i="13"/>
  <c r="G197" i="13"/>
  <c r="G198" i="13"/>
  <c r="G199" i="13"/>
  <c r="G200" i="13"/>
  <c r="G201" i="13"/>
  <c r="G202" i="13"/>
  <c r="G203" i="13"/>
  <c r="G204" i="13"/>
  <c r="G205" i="13"/>
  <c r="G206" i="13"/>
  <c r="G207" i="13"/>
  <c r="G208" i="13"/>
  <c r="G209" i="13"/>
  <c r="G210" i="13"/>
  <c r="G211" i="13"/>
  <c r="G212" i="13"/>
  <c r="G213" i="13"/>
  <c r="G214" i="13"/>
  <c r="G215" i="13"/>
  <c r="G220" i="13"/>
  <c r="G222" i="13"/>
  <c r="D2" i="13"/>
  <c r="D3" i="13"/>
  <c r="D4" i="13"/>
  <c r="D5" i="13"/>
  <c r="D6" i="13"/>
  <c r="D7" i="13"/>
  <c r="D8" i="13"/>
  <c r="D9" i="13"/>
  <c r="D10" i="13"/>
  <c r="D11" i="13"/>
  <c r="D12" i="13"/>
  <c r="D13" i="13"/>
  <c r="D14" i="13"/>
  <c r="D15" i="13"/>
  <c r="D16" i="13"/>
  <c r="D17" i="13"/>
  <c r="D18" i="13"/>
  <c r="D19" i="13"/>
  <c r="D20" i="13"/>
  <c r="D21" i="13"/>
  <c r="D22" i="13"/>
  <c r="D23" i="13"/>
  <c r="D24" i="13"/>
  <c r="D25" i="13"/>
  <c r="D26" i="13"/>
  <c r="D27" i="13"/>
  <c r="D28" i="13"/>
  <c r="D29" i="13"/>
  <c r="D30" i="13"/>
  <c r="D31" i="13"/>
  <c r="D32" i="13"/>
  <c r="D33" i="13"/>
  <c r="D34" i="13"/>
  <c r="D35" i="13"/>
  <c r="D36" i="13"/>
  <c r="D37" i="13"/>
  <c r="D38" i="13"/>
  <c r="D39" i="13"/>
  <c r="D40" i="13"/>
  <c r="D41" i="13"/>
  <c r="D42" i="13"/>
  <c r="D43" i="13"/>
  <c r="D44" i="13"/>
  <c r="D45" i="13"/>
  <c r="D46" i="13"/>
  <c r="D47" i="13"/>
  <c r="D48" i="13"/>
  <c r="D49" i="13"/>
  <c r="D50" i="13"/>
  <c r="D51" i="13"/>
  <c r="D52" i="13"/>
  <c r="D53" i="13"/>
  <c r="D54" i="13"/>
  <c r="D55" i="13"/>
  <c r="D56" i="13"/>
  <c r="D57" i="13"/>
  <c r="D58" i="13"/>
  <c r="D59" i="13"/>
  <c r="D60" i="13"/>
  <c r="D61" i="13"/>
  <c r="D62" i="13"/>
  <c r="D63" i="13"/>
  <c r="D64" i="13"/>
  <c r="D65" i="13"/>
  <c r="D66" i="13"/>
  <c r="D67" i="13"/>
  <c r="D68" i="13"/>
  <c r="D69" i="13"/>
  <c r="D70" i="13"/>
  <c r="D71" i="13"/>
  <c r="D72" i="13"/>
  <c r="D73" i="13"/>
  <c r="D74" i="13"/>
  <c r="D75" i="13"/>
  <c r="D76" i="13"/>
  <c r="D77" i="13"/>
  <c r="D78" i="13"/>
  <c r="D79" i="13"/>
  <c r="D80" i="13"/>
  <c r="D81" i="13"/>
  <c r="D82" i="13"/>
  <c r="D83" i="13"/>
  <c r="D84" i="13"/>
  <c r="D85" i="13"/>
  <c r="D86" i="13"/>
  <c r="D87" i="13"/>
  <c r="D88" i="13"/>
  <c r="D89" i="13"/>
  <c r="D90" i="13"/>
  <c r="D91" i="13"/>
  <c r="D92" i="13"/>
  <c r="D93" i="13"/>
  <c r="D94" i="13"/>
  <c r="D95" i="13"/>
  <c r="D96" i="13"/>
  <c r="D97" i="13"/>
  <c r="D98" i="13"/>
  <c r="D99" i="13"/>
  <c r="D100" i="13"/>
  <c r="D101" i="13"/>
  <c r="D102" i="13"/>
  <c r="D103" i="13"/>
  <c r="D104" i="13"/>
  <c r="D105" i="13"/>
  <c r="D106" i="13"/>
  <c r="D107" i="13"/>
  <c r="D108" i="13"/>
  <c r="D109" i="13"/>
  <c r="D110" i="13"/>
  <c r="D111" i="13"/>
  <c r="D112" i="13"/>
  <c r="D113" i="13"/>
  <c r="D114" i="13"/>
  <c r="D115" i="13"/>
  <c r="D116" i="13"/>
  <c r="D117" i="13"/>
  <c r="D118" i="13"/>
  <c r="D119" i="13"/>
  <c r="D120" i="13"/>
  <c r="D121" i="13"/>
  <c r="D122" i="13"/>
  <c r="D123" i="13"/>
  <c r="D124" i="13"/>
  <c r="D125" i="13"/>
  <c r="D126" i="13"/>
  <c r="D127" i="13"/>
  <c r="D128" i="13"/>
  <c r="D129" i="13"/>
  <c r="D130" i="13"/>
  <c r="D131" i="13"/>
  <c r="D132" i="13"/>
  <c r="D133" i="13"/>
  <c r="D134" i="13"/>
  <c r="D135" i="13"/>
  <c r="D136" i="13"/>
  <c r="D137" i="13"/>
  <c r="D138" i="13"/>
  <c r="D139" i="13"/>
  <c r="D140" i="13"/>
  <c r="D141" i="13"/>
  <c r="D142" i="13"/>
  <c r="D143" i="13"/>
  <c r="D144" i="13"/>
  <c r="D145" i="13"/>
  <c r="D146" i="13"/>
  <c r="D147" i="13"/>
  <c r="D148" i="13"/>
  <c r="D149" i="13"/>
  <c r="D150" i="13"/>
  <c r="D151" i="13"/>
  <c r="D152" i="13"/>
  <c r="D153" i="13"/>
  <c r="D154" i="13"/>
  <c r="D155" i="13"/>
  <c r="D156" i="13"/>
  <c r="D157" i="13"/>
  <c r="D158" i="13"/>
  <c r="D159" i="13"/>
  <c r="D160" i="13"/>
  <c r="D161" i="13"/>
  <c r="D162" i="13"/>
  <c r="D163" i="13"/>
  <c r="D164" i="13"/>
  <c r="D165" i="13"/>
  <c r="D166" i="13"/>
  <c r="D167" i="13"/>
  <c r="D168" i="13"/>
  <c r="D169" i="13"/>
  <c r="D170" i="13"/>
  <c r="D171" i="13"/>
  <c r="D172" i="13"/>
  <c r="D173" i="13"/>
  <c r="D174" i="13"/>
  <c r="D175" i="13"/>
  <c r="D176" i="13"/>
  <c r="D177" i="13"/>
  <c r="D178" i="13"/>
  <c r="D179" i="13"/>
  <c r="D180" i="13"/>
  <c r="D181" i="13"/>
  <c r="D182" i="13"/>
  <c r="D183" i="13"/>
  <c r="D184" i="13"/>
  <c r="D185" i="13"/>
  <c r="D186" i="13"/>
  <c r="D187" i="13"/>
  <c r="D188" i="13"/>
  <c r="D189" i="13"/>
  <c r="D190" i="13"/>
  <c r="D191" i="13"/>
  <c r="D192" i="13"/>
  <c r="D193" i="13"/>
  <c r="D194" i="13"/>
  <c r="D195" i="13"/>
  <c r="D196" i="13"/>
  <c r="D197" i="13"/>
  <c r="D198" i="13"/>
  <c r="D199" i="13"/>
  <c r="D200" i="13"/>
  <c r="D201" i="13"/>
  <c r="D202" i="13"/>
  <c r="D203" i="13"/>
  <c r="D204" i="13"/>
  <c r="D205" i="13"/>
  <c r="D206" i="13"/>
  <c r="D207" i="13"/>
  <c r="D208" i="13"/>
  <c r="D209" i="13"/>
  <c r="D210" i="13"/>
  <c r="D211" i="13"/>
  <c r="D212" i="13"/>
  <c r="D213" i="13"/>
  <c r="D214" i="13"/>
  <c r="D215" i="13"/>
  <c r="D220" i="13"/>
  <c r="D222" i="13"/>
  <c r="G218" i="13"/>
  <c r="D218" i="13"/>
  <c r="S215" i="13"/>
  <c r="R215" i="13"/>
  <c r="Q215" i="13"/>
  <c r="J215" i="13"/>
  <c r="S214" i="13"/>
  <c r="R214" i="13"/>
  <c r="Q214" i="13"/>
  <c r="J214" i="13"/>
  <c r="S213" i="13"/>
  <c r="R213" i="13"/>
  <c r="Q213" i="13"/>
  <c r="J213" i="13"/>
  <c r="S212" i="13"/>
  <c r="R212" i="13"/>
  <c r="Q212" i="13"/>
  <c r="J212" i="13"/>
  <c r="S211" i="13"/>
  <c r="R211" i="13"/>
  <c r="Q211" i="13"/>
  <c r="J211" i="13"/>
  <c r="S210" i="13"/>
  <c r="R210" i="13"/>
  <c r="Q210" i="13"/>
  <c r="J210" i="13"/>
  <c r="S209" i="13"/>
  <c r="R209" i="13"/>
  <c r="Q209" i="13"/>
  <c r="J209" i="13"/>
  <c r="S208" i="13"/>
  <c r="R208" i="13"/>
  <c r="Q208" i="13"/>
  <c r="J208" i="13"/>
  <c r="S207" i="13"/>
  <c r="R207" i="13"/>
  <c r="Q207" i="13"/>
  <c r="J207" i="13"/>
  <c r="S206" i="13"/>
  <c r="R206" i="13"/>
  <c r="Q206" i="13"/>
  <c r="J206" i="13"/>
  <c r="S205" i="13"/>
  <c r="R205" i="13"/>
  <c r="Q205" i="13"/>
  <c r="J205" i="13"/>
  <c r="S204" i="13"/>
  <c r="R204" i="13"/>
  <c r="Q204" i="13"/>
  <c r="J204" i="13"/>
  <c r="S203" i="13"/>
  <c r="R203" i="13"/>
  <c r="Q203" i="13"/>
  <c r="J203" i="13"/>
  <c r="S202" i="13"/>
  <c r="R202" i="13"/>
  <c r="Q202" i="13"/>
  <c r="J202" i="13"/>
  <c r="S201" i="13"/>
  <c r="R201" i="13"/>
  <c r="Q201" i="13"/>
  <c r="J201" i="13"/>
  <c r="S200" i="13"/>
  <c r="R200" i="13"/>
  <c r="Q200" i="13"/>
  <c r="J200" i="13"/>
  <c r="S199" i="13"/>
  <c r="R199" i="13"/>
  <c r="Q199" i="13"/>
  <c r="J199" i="13"/>
  <c r="S198" i="13"/>
  <c r="R198" i="13"/>
  <c r="Q198" i="13"/>
  <c r="J198" i="13"/>
  <c r="S197" i="13"/>
  <c r="R197" i="13"/>
  <c r="Q197" i="13"/>
  <c r="J197" i="13"/>
  <c r="S196" i="13"/>
  <c r="R196" i="13"/>
  <c r="Q196" i="13"/>
  <c r="J196" i="13"/>
  <c r="S195" i="13"/>
  <c r="R195" i="13"/>
  <c r="Q195" i="13"/>
  <c r="J195" i="13"/>
  <c r="S194" i="13"/>
  <c r="R194" i="13"/>
  <c r="Q194" i="13"/>
  <c r="J194" i="13"/>
  <c r="S193" i="13"/>
  <c r="R193" i="13"/>
  <c r="Q193" i="13"/>
  <c r="J193" i="13"/>
  <c r="S192" i="13"/>
  <c r="R192" i="13"/>
  <c r="Q192" i="13"/>
  <c r="J192" i="13"/>
  <c r="S191" i="13"/>
  <c r="R191" i="13"/>
  <c r="Q191" i="13"/>
  <c r="J191" i="13"/>
  <c r="S190" i="13"/>
  <c r="R190" i="13"/>
  <c r="Q190" i="13"/>
  <c r="J190" i="13"/>
  <c r="S189" i="13"/>
  <c r="R189" i="13"/>
  <c r="Q189" i="13"/>
  <c r="J189" i="13"/>
  <c r="S188" i="13"/>
  <c r="R188" i="13"/>
  <c r="Q188" i="13"/>
  <c r="J188" i="13"/>
  <c r="S187" i="13"/>
  <c r="R187" i="13"/>
  <c r="Q187" i="13"/>
  <c r="J187" i="13"/>
  <c r="S186" i="13"/>
  <c r="R186" i="13"/>
  <c r="Q186" i="13"/>
  <c r="J186" i="13"/>
  <c r="S185" i="13"/>
  <c r="R185" i="13"/>
  <c r="Q185" i="13"/>
  <c r="J185" i="13"/>
  <c r="S184" i="13"/>
  <c r="R184" i="13"/>
  <c r="Q184" i="13"/>
  <c r="J184" i="13"/>
  <c r="S183" i="13"/>
  <c r="R183" i="13"/>
  <c r="Q183" i="13"/>
  <c r="J183" i="13"/>
  <c r="S182" i="13"/>
  <c r="R182" i="13"/>
  <c r="Q182" i="13"/>
  <c r="J182" i="13"/>
  <c r="S181" i="13"/>
  <c r="R181" i="13"/>
  <c r="Q181" i="13"/>
  <c r="J181" i="13"/>
  <c r="S180" i="13"/>
  <c r="R180" i="13"/>
  <c r="Q180" i="13"/>
  <c r="S179" i="13"/>
  <c r="R179" i="13"/>
  <c r="Q179" i="13"/>
  <c r="J179" i="13"/>
  <c r="S178" i="13"/>
  <c r="R178" i="13"/>
  <c r="Q178" i="13"/>
  <c r="J178" i="13"/>
  <c r="S177" i="13"/>
  <c r="R177" i="13"/>
  <c r="Q177" i="13"/>
  <c r="J177" i="13"/>
  <c r="S176" i="13"/>
  <c r="R176" i="13"/>
  <c r="Q176" i="13"/>
  <c r="J176" i="13"/>
  <c r="S175" i="13"/>
  <c r="R175" i="13"/>
  <c r="Q175" i="13"/>
  <c r="J175" i="13"/>
  <c r="S174" i="13"/>
  <c r="R174" i="13"/>
  <c r="Q174" i="13"/>
  <c r="J174" i="13"/>
  <c r="S173" i="13"/>
  <c r="R173" i="13"/>
  <c r="Q173" i="13"/>
  <c r="J173" i="13"/>
  <c r="S172" i="13"/>
  <c r="R172" i="13"/>
  <c r="Q172" i="13"/>
  <c r="J172" i="13"/>
  <c r="S171" i="13"/>
  <c r="R171" i="13"/>
  <c r="Q171" i="13"/>
  <c r="J171" i="13"/>
  <c r="S170" i="13"/>
  <c r="R170" i="13"/>
  <c r="Q170" i="13"/>
  <c r="J170" i="13"/>
  <c r="S169" i="13"/>
  <c r="R169" i="13"/>
  <c r="Q169" i="13"/>
  <c r="J169" i="13"/>
  <c r="S168" i="13"/>
  <c r="R168" i="13"/>
  <c r="Q168" i="13"/>
  <c r="J168" i="13"/>
  <c r="S167" i="13"/>
  <c r="R167" i="13"/>
  <c r="Q167" i="13"/>
  <c r="J167" i="13"/>
  <c r="S166" i="13"/>
  <c r="R166" i="13"/>
  <c r="Q166" i="13"/>
  <c r="J166" i="13"/>
  <c r="S165" i="13"/>
  <c r="R165" i="13"/>
  <c r="Q165" i="13"/>
  <c r="J165" i="13"/>
  <c r="S164" i="13"/>
  <c r="R164" i="13"/>
  <c r="Q164" i="13"/>
  <c r="J164" i="13"/>
  <c r="S163" i="13"/>
  <c r="R163" i="13"/>
  <c r="Q163" i="13"/>
  <c r="J163" i="13"/>
  <c r="S162" i="13"/>
  <c r="R162" i="13"/>
  <c r="Q162" i="13"/>
  <c r="J162" i="13"/>
  <c r="S161" i="13"/>
  <c r="R161" i="13"/>
  <c r="Q161" i="13"/>
  <c r="J161" i="13"/>
  <c r="S160" i="13"/>
  <c r="R160" i="13"/>
  <c r="Q160" i="13"/>
  <c r="J160" i="13"/>
  <c r="S159" i="13"/>
  <c r="R159" i="13"/>
  <c r="Q159" i="13"/>
  <c r="J159" i="13"/>
  <c r="S158" i="13"/>
  <c r="R158" i="13"/>
  <c r="Q158" i="13"/>
  <c r="J158" i="13"/>
  <c r="S157" i="13"/>
  <c r="R157" i="13"/>
  <c r="Q157" i="13"/>
  <c r="J157" i="13"/>
  <c r="S156" i="13"/>
  <c r="R156" i="13"/>
  <c r="Q156" i="13"/>
  <c r="J156" i="13"/>
  <c r="S155" i="13"/>
  <c r="R155" i="13"/>
  <c r="Q155" i="13"/>
  <c r="J155" i="13"/>
  <c r="S154" i="13"/>
  <c r="R154" i="13"/>
  <c r="Q154" i="13"/>
  <c r="J154" i="13"/>
  <c r="S153" i="13"/>
  <c r="R153" i="13"/>
  <c r="Q153" i="13"/>
  <c r="J153" i="13"/>
  <c r="S152" i="13"/>
  <c r="R152" i="13"/>
  <c r="Q152" i="13"/>
  <c r="J152" i="13"/>
  <c r="S151" i="13"/>
  <c r="R151" i="13"/>
  <c r="Q151" i="13"/>
  <c r="J151" i="13"/>
  <c r="S150" i="13"/>
  <c r="R150" i="13"/>
  <c r="Q150" i="13"/>
  <c r="J150" i="13"/>
  <c r="S149" i="13"/>
  <c r="R149" i="13"/>
  <c r="Q149" i="13"/>
  <c r="J149" i="13"/>
  <c r="S148" i="13"/>
  <c r="R148" i="13"/>
  <c r="Q148" i="13"/>
  <c r="J148" i="13"/>
  <c r="S147" i="13"/>
  <c r="R147" i="13"/>
  <c r="Q147" i="13"/>
  <c r="J147" i="13"/>
  <c r="S146" i="13"/>
  <c r="R146" i="13"/>
  <c r="Q146" i="13"/>
  <c r="J146" i="13"/>
  <c r="S145" i="13"/>
  <c r="R145" i="13"/>
  <c r="Q145" i="13"/>
  <c r="J145" i="13"/>
  <c r="S144" i="13"/>
  <c r="R144" i="13"/>
  <c r="Q144" i="13"/>
  <c r="J144" i="13"/>
  <c r="S143" i="13"/>
  <c r="R143" i="13"/>
  <c r="Q143" i="13"/>
  <c r="J143" i="13"/>
  <c r="S142" i="13"/>
  <c r="R142" i="13"/>
  <c r="Q142" i="13"/>
  <c r="J142" i="13"/>
  <c r="S141" i="13"/>
  <c r="R141" i="13"/>
  <c r="Q141" i="13"/>
  <c r="J141" i="13"/>
  <c r="S140" i="13"/>
  <c r="R140" i="13"/>
  <c r="Q140" i="13"/>
  <c r="J140" i="13"/>
  <c r="S139" i="13"/>
  <c r="R139" i="13"/>
  <c r="Q139" i="13"/>
  <c r="J139" i="13"/>
  <c r="S138" i="13"/>
  <c r="R138" i="13"/>
  <c r="Q138" i="13"/>
  <c r="J138" i="13"/>
  <c r="S137" i="13"/>
  <c r="R137" i="13"/>
  <c r="Q137" i="13"/>
  <c r="J137" i="13"/>
  <c r="S136" i="13"/>
  <c r="R136" i="13"/>
  <c r="Q136" i="13"/>
  <c r="J136" i="13"/>
  <c r="S135" i="13"/>
  <c r="R135" i="13"/>
  <c r="Q135" i="13"/>
  <c r="J135" i="13"/>
  <c r="S134" i="13"/>
  <c r="R134" i="13"/>
  <c r="Q134" i="13"/>
  <c r="J134" i="13"/>
  <c r="S133" i="13"/>
  <c r="R133" i="13"/>
  <c r="Q133" i="13"/>
  <c r="J133" i="13"/>
  <c r="S132" i="13"/>
  <c r="R132" i="13"/>
  <c r="Q132" i="13"/>
  <c r="J132" i="13"/>
  <c r="S131" i="13"/>
  <c r="R131" i="13"/>
  <c r="Q131" i="13"/>
  <c r="J131" i="13"/>
  <c r="S130" i="13"/>
  <c r="R130" i="13"/>
  <c r="Q130" i="13"/>
  <c r="J130" i="13"/>
  <c r="S129" i="13"/>
  <c r="R129" i="13"/>
  <c r="Q129" i="13"/>
  <c r="J129" i="13"/>
  <c r="S128" i="13"/>
  <c r="R128" i="13"/>
  <c r="Q128" i="13"/>
  <c r="J128" i="13"/>
  <c r="S127" i="13"/>
  <c r="R127" i="13"/>
  <c r="Q127" i="13"/>
  <c r="J127" i="13"/>
  <c r="S126" i="13"/>
  <c r="R126" i="13"/>
  <c r="Q126" i="13"/>
  <c r="J126" i="13"/>
  <c r="S125" i="13"/>
  <c r="R125" i="13"/>
  <c r="Q125" i="13"/>
  <c r="J125" i="13"/>
  <c r="S124" i="13"/>
  <c r="R124" i="13"/>
  <c r="Q124" i="13"/>
  <c r="J124" i="13"/>
  <c r="S123" i="13"/>
  <c r="R123" i="13"/>
  <c r="Q123" i="13"/>
  <c r="J123" i="13"/>
  <c r="S122" i="13"/>
  <c r="R122" i="13"/>
  <c r="Q122" i="13"/>
  <c r="J122" i="13"/>
  <c r="S121" i="13"/>
  <c r="R121" i="13"/>
  <c r="Q121" i="13"/>
  <c r="J121" i="13"/>
  <c r="S120" i="13"/>
  <c r="R120" i="13"/>
  <c r="Q120" i="13"/>
  <c r="J120" i="13"/>
  <c r="S119" i="13"/>
  <c r="R119" i="13"/>
  <c r="Q119" i="13"/>
  <c r="J119" i="13"/>
  <c r="S118" i="13"/>
  <c r="R118" i="13"/>
  <c r="Q118" i="13"/>
  <c r="J118" i="13"/>
  <c r="S117" i="13"/>
  <c r="R117" i="13"/>
  <c r="Q117" i="13"/>
  <c r="J117" i="13"/>
  <c r="S116" i="13"/>
  <c r="R116" i="13"/>
  <c r="Q116" i="13"/>
  <c r="J116" i="13"/>
  <c r="S115" i="13"/>
  <c r="R115" i="13"/>
  <c r="Q115" i="13"/>
  <c r="J115" i="13"/>
  <c r="S114" i="13"/>
  <c r="R114" i="13"/>
  <c r="Q114" i="13"/>
  <c r="J114" i="13"/>
  <c r="S113" i="13"/>
  <c r="R113" i="13"/>
  <c r="Q113" i="13"/>
  <c r="J113" i="13"/>
  <c r="S112" i="13"/>
  <c r="R112" i="13"/>
  <c r="Q112" i="13"/>
  <c r="J112" i="13"/>
  <c r="S111" i="13"/>
  <c r="R111" i="13"/>
  <c r="Q111" i="13"/>
  <c r="J111" i="13"/>
  <c r="S110" i="13"/>
  <c r="R110" i="13"/>
  <c r="Q110" i="13"/>
  <c r="J110" i="13"/>
  <c r="S109" i="13"/>
  <c r="R109" i="13"/>
  <c r="Q109" i="13"/>
  <c r="J109" i="13"/>
  <c r="S108" i="13"/>
  <c r="R108" i="13"/>
  <c r="Q108" i="13"/>
  <c r="J108" i="13"/>
  <c r="S107" i="13"/>
  <c r="R107" i="13"/>
  <c r="Q107" i="13"/>
  <c r="J107" i="13"/>
  <c r="S106" i="13"/>
  <c r="R106" i="13"/>
  <c r="Q106" i="13"/>
  <c r="J106" i="13"/>
  <c r="S105" i="13"/>
  <c r="R105" i="13"/>
  <c r="Q105" i="13"/>
  <c r="J105" i="13"/>
  <c r="S104" i="13"/>
  <c r="R104" i="13"/>
  <c r="Q104" i="13"/>
  <c r="J104" i="13"/>
  <c r="S103" i="13"/>
  <c r="R103" i="13"/>
  <c r="Q103" i="13"/>
  <c r="J103" i="13"/>
  <c r="S102" i="13"/>
  <c r="R102" i="13"/>
  <c r="Q102" i="13"/>
  <c r="J102" i="13"/>
  <c r="S101" i="13"/>
  <c r="R101" i="13"/>
  <c r="Q101" i="13"/>
  <c r="J101" i="13"/>
  <c r="S100" i="13"/>
  <c r="R100" i="13"/>
  <c r="Q100" i="13"/>
  <c r="J100" i="13"/>
  <c r="S99" i="13"/>
  <c r="R99" i="13"/>
  <c r="Q99" i="13"/>
  <c r="J99" i="13"/>
  <c r="S98" i="13"/>
  <c r="R98" i="13"/>
  <c r="Q98" i="13"/>
  <c r="J98" i="13"/>
  <c r="S97" i="13"/>
  <c r="R97" i="13"/>
  <c r="Q97" i="13"/>
  <c r="J97" i="13"/>
  <c r="S96" i="13"/>
  <c r="R96" i="13"/>
  <c r="Q96" i="13"/>
  <c r="J96" i="13"/>
  <c r="S95" i="13"/>
  <c r="R95" i="13"/>
  <c r="Q95" i="13"/>
  <c r="J95" i="13"/>
  <c r="S94" i="13"/>
  <c r="R94" i="13"/>
  <c r="Q94" i="13"/>
  <c r="J94" i="13"/>
  <c r="S93" i="13"/>
  <c r="R93" i="13"/>
  <c r="Q93" i="13"/>
  <c r="J93" i="13"/>
  <c r="S92" i="13"/>
  <c r="R92" i="13"/>
  <c r="Q92" i="13"/>
  <c r="J92" i="13"/>
  <c r="S91" i="13"/>
  <c r="R91" i="13"/>
  <c r="Q91" i="13"/>
  <c r="J91" i="13"/>
  <c r="S90" i="13"/>
  <c r="R90" i="13"/>
  <c r="Q90" i="13"/>
  <c r="J90" i="13"/>
  <c r="S89" i="13"/>
  <c r="R89" i="13"/>
  <c r="Q89" i="13"/>
  <c r="J89" i="13"/>
  <c r="S88" i="13"/>
  <c r="R88" i="13"/>
  <c r="Q88" i="13"/>
  <c r="J88" i="13"/>
  <c r="S87" i="13"/>
  <c r="R87" i="13"/>
  <c r="Q87" i="13"/>
  <c r="J87" i="13"/>
  <c r="S86" i="13"/>
  <c r="R86" i="13"/>
  <c r="Q86" i="13"/>
  <c r="J86" i="13"/>
  <c r="S85" i="13"/>
  <c r="R85" i="13"/>
  <c r="Q85" i="13"/>
  <c r="J85" i="13"/>
  <c r="S84" i="13"/>
  <c r="R84" i="13"/>
  <c r="Q84" i="13"/>
  <c r="J84" i="13"/>
  <c r="S83" i="13"/>
  <c r="R83" i="13"/>
  <c r="Q83" i="13"/>
  <c r="J83" i="13"/>
  <c r="S82" i="13"/>
  <c r="R82" i="13"/>
  <c r="Q82" i="13"/>
  <c r="J82" i="13"/>
  <c r="S81" i="13"/>
  <c r="R81" i="13"/>
  <c r="Q81" i="13"/>
  <c r="J81" i="13"/>
  <c r="S80" i="13"/>
  <c r="R80" i="13"/>
  <c r="Q80" i="13"/>
  <c r="J80" i="13"/>
  <c r="S79" i="13"/>
  <c r="R79" i="13"/>
  <c r="Q79" i="13"/>
  <c r="J79" i="13"/>
  <c r="S78" i="13"/>
  <c r="R78" i="13"/>
  <c r="Q78" i="13"/>
  <c r="J78" i="13"/>
  <c r="S77" i="13"/>
  <c r="R77" i="13"/>
  <c r="Q77" i="13"/>
  <c r="J77" i="13"/>
  <c r="S76" i="13"/>
  <c r="R76" i="13"/>
  <c r="Q76" i="13"/>
  <c r="J76" i="13"/>
  <c r="S75" i="13"/>
  <c r="R75" i="13"/>
  <c r="Q75" i="13"/>
  <c r="J75" i="13"/>
  <c r="S74" i="13"/>
  <c r="R74" i="13"/>
  <c r="Q74" i="13"/>
  <c r="J74" i="13"/>
  <c r="S73" i="13"/>
  <c r="R73" i="13"/>
  <c r="Q73" i="13"/>
  <c r="J73" i="13"/>
  <c r="S72" i="13"/>
  <c r="R72" i="13"/>
  <c r="Q72" i="13"/>
  <c r="J72" i="13"/>
  <c r="S71" i="13"/>
  <c r="R71" i="13"/>
  <c r="Q71" i="13"/>
  <c r="J71" i="13"/>
  <c r="S70" i="13"/>
  <c r="R70" i="13"/>
  <c r="Q70" i="13"/>
  <c r="J70" i="13"/>
  <c r="S69" i="13"/>
  <c r="R69" i="13"/>
  <c r="Q69" i="13"/>
  <c r="J69" i="13"/>
  <c r="S68" i="13"/>
  <c r="R68" i="13"/>
  <c r="Q68" i="13"/>
  <c r="J68" i="13"/>
  <c r="S67" i="13"/>
  <c r="R67" i="13"/>
  <c r="Q67" i="13"/>
  <c r="J67" i="13"/>
  <c r="S66" i="13"/>
  <c r="R66" i="13"/>
  <c r="Q66" i="13"/>
  <c r="J66" i="13"/>
  <c r="S65" i="13"/>
  <c r="R65" i="13"/>
  <c r="Q65" i="13"/>
  <c r="J65" i="13"/>
  <c r="S64" i="13"/>
  <c r="R64" i="13"/>
  <c r="Q64" i="13"/>
  <c r="J64" i="13"/>
  <c r="S63" i="13"/>
  <c r="R63" i="13"/>
  <c r="Q63" i="13"/>
  <c r="J63" i="13"/>
  <c r="S62" i="13"/>
  <c r="R62" i="13"/>
  <c r="Q62" i="13"/>
  <c r="J62" i="13"/>
  <c r="S61" i="13"/>
  <c r="R61" i="13"/>
  <c r="Q61" i="13"/>
  <c r="J61" i="13"/>
  <c r="S60" i="13"/>
  <c r="R60" i="13"/>
  <c r="Q60" i="13"/>
  <c r="J60" i="13"/>
  <c r="S59" i="13"/>
  <c r="R59" i="13"/>
  <c r="Q59" i="13"/>
  <c r="J59" i="13"/>
  <c r="S58" i="13"/>
  <c r="R58" i="13"/>
  <c r="Q58" i="13"/>
  <c r="J58" i="13"/>
  <c r="S57" i="13"/>
  <c r="R57" i="13"/>
  <c r="Q57" i="13"/>
  <c r="J57" i="13"/>
  <c r="S56" i="13"/>
  <c r="R56" i="13"/>
  <c r="Q56" i="13"/>
  <c r="J56" i="13"/>
  <c r="S55" i="13"/>
  <c r="R55" i="13"/>
  <c r="Q55" i="13"/>
  <c r="J55" i="13"/>
  <c r="S54" i="13"/>
  <c r="R54" i="13"/>
  <c r="Q54" i="13"/>
  <c r="J54" i="13"/>
  <c r="S53" i="13"/>
  <c r="R53" i="13"/>
  <c r="Q53" i="13"/>
  <c r="J53" i="13"/>
  <c r="S52" i="13"/>
  <c r="R52" i="13"/>
  <c r="Q52" i="13"/>
  <c r="J52" i="13"/>
  <c r="S51" i="13"/>
  <c r="R51" i="13"/>
  <c r="Q51" i="13"/>
  <c r="J51" i="13"/>
  <c r="S50" i="13"/>
  <c r="R50" i="13"/>
  <c r="Q50" i="13"/>
  <c r="J50" i="13"/>
  <c r="S49" i="13"/>
  <c r="R49" i="13"/>
  <c r="Q49" i="13"/>
  <c r="J49" i="13"/>
  <c r="S48" i="13"/>
  <c r="R48" i="13"/>
  <c r="Q48" i="13"/>
  <c r="J48" i="13"/>
  <c r="S47" i="13"/>
  <c r="R47" i="13"/>
  <c r="Q47" i="13"/>
  <c r="J47" i="13"/>
  <c r="S46" i="13"/>
  <c r="R46" i="13"/>
  <c r="Q46" i="13"/>
  <c r="J46" i="13"/>
  <c r="S45" i="13"/>
  <c r="R45" i="13"/>
  <c r="Q45" i="13"/>
  <c r="J45" i="13"/>
  <c r="S44" i="13"/>
  <c r="R44" i="13"/>
  <c r="Q44" i="13"/>
  <c r="J44" i="13"/>
  <c r="S43" i="13"/>
  <c r="R43" i="13"/>
  <c r="Q43" i="13"/>
  <c r="J43" i="13"/>
  <c r="S42" i="13"/>
  <c r="R42" i="13"/>
  <c r="Q42" i="13"/>
  <c r="J42" i="13"/>
  <c r="S41" i="13"/>
  <c r="R41" i="13"/>
  <c r="Q41" i="13"/>
  <c r="J41" i="13"/>
  <c r="S40" i="13"/>
  <c r="R40" i="13"/>
  <c r="Q40" i="13"/>
  <c r="J40" i="13"/>
  <c r="S39" i="13"/>
  <c r="R39" i="13"/>
  <c r="Q39" i="13"/>
  <c r="J39" i="13"/>
  <c r="S38" i="13"/>
  <c r="R38" i="13"/>
  <c r="Q38" i="13"/>
  <c r="J38" i="13"/>
  <c r="S37" i="13"/>
  <c r="R37" i="13"/>
  <c r="Q37" i="13"/>
  <c r="J37" i="13"/>
  <c r="S36" i="13"/>
  <c r="R36" i="13"/>
  <c r="Q36" i="13"/>
  <c r="J36" i="13"/>
  <c r="S35" i="13"/>
  <c r="R35" i="13"/>
  <c r="Q35" i="13"/>
  <c r="J35" i="13"/>
  <c r="S34" i="13"/>
  <c r="R34" i="13"/>
  <c r="Q34" i="13"/>
  <c r="J34" i="13"/>
  <c r="S33" i="13"/>
  <c r="R33" i="13"/>
  <c r="Q33" i="13"/>
  <c r="J33" i="13"/>
  <c r="S32" i="13"/>
  <c r="R32" i="13"/>
  <c r="Q32" i="13"/>
  <c r="J32" i="13"/>
  <c r="S31" i="13"/>
  <c r="R31" i="13"/>
  <c r="Q31" i="13"/>
  <c r="J31" i="13"/>
  <c r="S30" i="13"/>
  <c r="R30" i="13"/>
  <c r="Q30" i="13"/>
  <c r="J30" i="13"/>
  <c r="S29" i="13"/>
  <c r="R29" i="13"/>
  <c r="Q29" i="13"/>
  <c r="J29" i="13"/>
  <c r="S28" i="13"/>
  <c r="R28" i="13"/>
  <c r="Q28" i="13"/>
  <c r="J28" i="13"/>
  <c r="S27" i="13"/>
  <c r="R27" i="13"/>
  <c r="Q27" i="13"/>
  <c r="J27" i="13"/>
  <c r="S26" i="13"/>
  <c r="R26" i="13"/>
  <c r="Q26" i="13"/>
  <c r="J26" i="13"/>
  <c r="S25" i="13"/>
  <c r="R25" i="13"/>
  <c r="Q25" i="13"/>
  <c r="J25" i="13"/>
  <c r="S24" i="13"/>
  <c r="R24" i="13"/>
  <c r="Q24" i="13"/>
  <c r="J24" i="13"/>
  <c r="S23" i="13"/>
  <c r="R23" i="13"/>
  <c r="Q23" i="13"/>
  <c r="J23" i="13"/>
  <c r="S22" i="13"/>
  <c r="R22" i="13"/>
  <c r="Q22" i="13"/>
  <c r="J22" i="13"/>
  <c r="S21" i="13"/>
  <c r="R21" i="13"/>
  <c r="Q21" i="13"/>
  <c r="J21" i="13"/>
  <c r="S20" i="13"/>
  <c r="R20" i="13"/>
  <c r="Q20" i="13"/>
  <c r="J20" i="13"/>
  <c r="S19" i="13"/>
  <c r="R19" i="13"/>
  <c r="Q19" i="13"/>
  <c r="J19" i="13"/>
  <c r="S18" i="13"/>
  <c r="R18" i="13"/>
  <c r="Q18" i="13"/>
  <c r="J18" i="13"/>
  <c r="S17" i="13"/>
  <c r="R17" i="13"/>
  <c r="Q17" i="13"/>
  <c r="J17" i="13"/>
  <c r="S16" i="13"/>
  <c r="R16" i="13"/>
  <c r="Q16" i="13"/>
  <c r="J16" i="13"/>
  <c r="S15" i="13"/>
  <c r="R15" i="13"/>
  <c r="Q15" i="13"/>
  <c r="J15" i="13"/>
  <c r="S14" i="13"/>
  <c r="R14" i="13"/>
  <c r="Q14" i="13"/>
  <c r="J14" i="13"/>
  <c r="S13" i="13"/>
  <c r="R13" i="13"/>
  <c r="Q13" i="13"/>
  <c r="J13" i="13"/>
  <c r="S12" i="13"/>
  <c r="R12" i="13"/>
  <c r="Q12" i="13"/>
  <c r="J12" i="13"/>
  <c r="S11" i="13"/>
  <c r="R11" i="13"/>
  <c r="Q11" i="13"/>
  <c r="J11" i="13"/>
  <c r="S10" i="13"/>
  <c r="R10" i="13"/>
  <c r="Q10" i="13"/>
  <c r="J10" i="13"/>
  <c r="S9" i="13"/>
  <c r="R9" i="13"/>
  <c r="Q9" i="13"/>
  <c r="J9" i="13"/>
  <c r="S8" i="13"/>
  <c r="R8" i="13"/>
  <c r="Q8" i="13"/>
  <c r="J8" i="13"/>
  <c r="S7" i="13"/>
  <c r="R7" i="13"/>
  <c r="Q7" i="13"/>
  <c r="J7" i="13"/>
  <c r="S6" i="13"/>
  <c r="R6" i="13"/>
  <c r="Q6" i="13"/>
  <c r="J6" i="13"/>
  <c r="S5" i="13"/>
  <c r="R5" i="13"/>
  <c r="Q5" i="13"/>
  <c r="J5" i="13"/>
  <c r="S4" i="13"/>
  <c r="R4" i="13"/>
  <c r="Q4" i="13"/>
  <c r="J4" i="13"/>
  <c r="S3" i="13"/>
  <c r="R3" i="13"/>
  <c r="Q3" i="13"/>
  <c r="J3" i="13"/>
  <c r="S2" i="13"/>
  <c r="R2" i="13"/>
  <c r="Q2" i="13"/>
  <c r="B41" i="12"/>
  <c r="B40" i="12"/>
  <c r="B39" i="12"/>
  <c r="B38" i="12"/>
  <c r="B29" i="12"/>
  <c r="B28" i="12"/>
  <c r="B27" i="12"/>
  <c r="B26" i="12"/>
  <c r="B17" i="12"/>
  <c r="B16" i="12"/>
  <c r="B15" i="12"/>
  <c r="B5" i="12"/>
  <c r="B2" i="12"/>
  <c r="B4" i="12"/>
  <c r="B3" i="12"/>
  <c r="B14" i="12"/>
  <c r="G19" i="2"/>
  <c r="F19" i="2"/>
  <c r="E19" i="2"/>
  <c r="D19" i="2"/>
  <c r="C19" i="2"/>
  <c r="B19" i="2"/>
  <c r="G18" i="2"/>
  <c r="F18" i="2"/>
  <c r="E18" i="2"/>
  <c r="D18" i="2"/>
  <c r="C18" i="2"/>
  <c r="B18" i="2"/>
  <c r="G17" i="2"/>
  <c r="F17" i="2"/>
  <c r="E17" i="2"/>
  <c r="D17" i="2"/>
  <c r="C17" i="2"/>
  <c r="B17" i="2"/>
  <c r="G15" i="2"/>
  <c r="F15" i="2"/>
  <c r="E15" i="2"/>
  <c r="D15" i="2"/>
  <c r="C15" i="2"/>
  <c r="B15" i="2"/>
  <c r="G14" i="2"/>
  <c r="F14" i="2"/>
  <c r="E14" i="2"/>
  <c r="D14" i="2"/>
  <c r="C14" i="2"/>
  <c r="B14" i="2"/>
  <c r="G13" i="2"/>
  <c r="F13" i="2"/>
  <c r="E13" i="2"/>
  <c r="D13" i="2"/>
  <c r="C13" i="2"/>
  <c r="B13" i="2"/>
  <c r="J2" i="13"/>
  <c r="J218" i="13"/>
  <c r="J220" i="13"/>
  <c r="J222" i="13"/>
</calcChain>
</file>

<file path=xl/sharedStrings.xml><?xml version="1.0" encoding="utf-8"?>
<sst xmlns="http://schemas.openxmlformats.org/spreadsheetml/2006/main" count="471" uniqueCount="137">
  <si>
    <t>Ctl</t>
  </si>
  <si>
    <t>P1</t>
  </si>
  <si>
    <t>P2</t>
  </si>
  <si>
    <t>Average</t>
  </si>
  <si>
    <t>SEM</t>
  </si>
  <si>
    <t>Ctl1</t>
  </si>
  <si>
    <t>Ctl2</t>
  </si>
  <si>
    <t>&gt;=5</t>
  </si>
  <si>
    <t>TIF/nucleus</t>
  </si>
  <si>
    <t>Ctl1 vs P1</t>
  </si>
  <si>
    <t>Ctl2 vs P1</t>
  </si>
  <si>
    <t>Student t-test</t>
  </si>
  <si>
    <t>Student t-test (unequal variance)</t>
  </si>
  <si>
    <t>P=0.0006</t>
  </si>
  <si>
    <t>WT/empty/siLuci</t>
  </si>
  <si>
    <t>WT/empty/sip53</t>
  </si>
  <si>
    <t>KO/empty/siLuci</t>
  </si>
  <si>
    <t>KO/empty/sip53</t>
  </si>
  <si>
    <t>p53/ACTB</t>
  </si>
  <si>
    <t>hTR</t>
  </si>
  <si>
    <t>TRF1</t>
  </si>
  <si>
    <t>TRF2</t>
  </si>
  <si>
    <t>POT1</t>
  </si>
  <si>
    <t>TPP1</t>
  </si>
  <si>
    <t>RAP1</t>
  </si>
  <si>
    <t>RTEL1</t>
  </si>
  <si>
    <t>DKC1</t>
  </si>
  <si>
    <t>SEM (on KO)</t>
  </si>
  <si>
    <t>p53</t>
  </si>
  <si>
    <t>p21</t>
  </si>
  <si>
    <t>Patient 1-primary fibroblasts</t>
  </si>
  <si>
    <t>Patient 1-SV40T fibroblasts</t>
  </si>
  <si>
    <t>SEM (on SV40)</t>
  </si>
  <si>
    <t>TIN2</t>
  </si>
  <si>
    <t>WT/empty</t>
  </si>
  <si>
    <t>WT/PARN</t>
  </si>
  <si>
    <t>KO/empty</t>
  </si>
  <si>
    <t>KO/PARN</t>
  </si>
  <si>
    <t>Xp-Yp</t>
  </si>
  <si>
    <t>16p</t>
  </si>
  <si>
    <t>5p</t>
  </si>
  <si>
    <t xml:space="preserve">15q </t>
  </si>
  <si>
    <t>Student t test (WT empty vs KO empty)</t>
  </si>
  <si>
    <t>Student t test (KO PARN vs KO empty)</t>
  </si>
  <si>
    <t>n.a.</t>
  </si>
  <si>
    <t>Kruskal-Wallis test  P1 vs Ctl</t>
  </si>
  <si>
    <t>Kruskal-Wallis test  P2 vs Ctl</t>
  </si>
  <si>
    <t> 1.344163e-19</t>
  </si>
  <si>
    <t>7.427666e-07 </t>
  </si>
  <si>
    <t>TD Ctl vs P1</t>
  </si>
  <si>
    <t>TD Ctl vs P2</t>
  </si>
  <si>
    <t>Chi2 test</t>
  </si>
  <si>
    <t>Ctl vs P1</t>
  </si>
  <si>
    <t>Ctl vs P2</t>
  </si>
  <si>
    <t>Terminal deletion</t>
  </si>
  <si>
    <t>Sister telomere loss</t>
  </si>
  <si>
    <t>STL Ctl vs P1</t>
  </si>
  <si>
    <t>STL Ctl vs P2</t>
  </si>
  <si>
    <t>Chi2</t>
  </si>
  <si>
    <t>Chi2 KO/empty vs WT/empty</t>
  </si>
  <si>
    <t>Chi2 KO/PARN vs KO/empty</t>
  </si>
  <si>
    <t>Telomere-telomere fusion</t>
  </si>
  <si>
    <t>Terminal deletion (%)</t>
  </si>
  <si>
    <t>Sister telomere loss (%)</t>
  </si>
  <si>
    <t>Telomere-telomere fusion (%)</t>
  </si>
  <si>
    <t>Multiple telomeric signals (%)</t>
  </si>
  <si>
    <t>Ctrl</t>
  </si>
  <si>
    <t>Ctrl Munjac</t>
  </si>
  <si>
    <t>Ctl/Munjac</t>
  </si>
  <si>
    <t>Patient 1</t>
  </si>
  <si>
    <t>Patient 1 Munjac</t>
  </si>
  <si>
    <t>P1/Munjac</t>
  </si>
  <si>
    <t>Patient 2</t>
  </si>
  <si>
    <t>Patient 2 Munjac</t>
  </si>
  <si>
    <t>P2/Munjac</t>
  </si>
  <si>
    <t>SD</t>
  </si>
  <si>
    <t>Normalized</t>
  </si>
  <si>
    <t>SEM normalized</t>
  </si>
  <si>
    <t>Shapiro-Wilk</t>
  </si>
  <si>
    <t>1,39 e-22</t>
  </si>
  <si>
    <t>1,56 e-15</t>
  </si>
  <si>
    <t>1,69 e-18</t>
  </si>
  <si>
    <t>Bartlett</t>
  </si>
  <si>
    <t>&lt;&lt;&lt;&lt;0.01</t>
  </si>
  <si>
    <t>Figure 2F</t>
  </si>
  <si>
    <t>0</t>
  </si>
  <si>
    <t>1</t>
  </si>
  <si>
    <t>2</t>
  </si>
  <si>
    <t>3</t>
  </si>
  <si>
    <t>4</t>
  </si>
  <si>
    <t>&gt;= 5</t>
  </si>
  <si>
    <t>Ctrl1</t>
  </si>
  <si>
    <t>Ctrl2</t>
  </si>
  <si>
    <t>Bartlett (all)</t>
  </si>
  <si>
    <t>Bartlett (Ctrl2, P1)</t>
  </si>
  <si>
    <t>Ctl2 vs P2</t>
  </si>
  <si>
    <t>Stats</t>
  </si>
  <si>
    <t>Observed</t>
  </si>
  <si>
    <t>Ctl1+Ctl2</t>
  </si>
  <si>
    <t>n</t>
  </si>
  <si>
    <t>Multiple telomeric signal</t>
  </si>
  <si>
    <t>Expected</t>
  </si>
  <si>
    <t>WT empty</t>
  </si>
  <si>
    <t>WT PARN</t>
  </si>
  <si>
    <t xml:space="preserve">KO empty </t>
  </si>
  <si>
    <t>KO PARN</t>
  </si>
  <si>
    <t>Fig 3D-hTR</t>
  </si>
  <si>
    <t>WT</t>
  </si>
  <si>
    <t>PARN KO</t>
  </si>
  <si>
    <t>Fig 5A</t>
  </si>
  <si>
    <t>WT siLuci</t>
  </si>
  <si>
    <t>WTsip53</t>
  </si>
  <si>
    <t>KOsiLuci</t>
  </si>
  <si>
    <t>KOsip53</t>
  </si>
  <si>
    <t>WT sip53</t>
  </si>
  <si>
    <t>KO siLuci</t>
  </si>
  <si>
    <t>KO sip53</t>
  </si>
  <si>
    <t>ET</t>
  </si>
  <si>
    <t>ET normalized</t>
  </si>
  <si>
    <t>Fig 5B</t>
  </si>
  <si>
    <t>WT/sip53</t>
  </si>
  <si>
    <t>KO/sip53</t>
  </si>
  <si>
    <t xml:space="preserve">Patient 1-SV40T </t>
  </si>
  <si>
    <t xml:space="preserve">expected </t>
  </si>
  <si>
    <t>obtained</t>
  </si>
  <si>
    <t>KO</t>
  </si>
  <si>
    <t>no KO</t>
  </si>
  <si>
    <t>Fig 7D</t>
  </si>
  <si>
    <t>Fig 7E</t>
  </si>
  <si>
    <t>Obtained</t>
  </si>
  <si>
    <t xml:space="preserve">KO </t>
  </si>
  <si>
    <t>Fig 7F</t>
  </si>
  <si>
    <t>no Ko</t>
  </si>
  <si>
    <t>Fig 7G</t>
  </si>
  <si>
    <t xml:space="preserve">Expected </t>
  </si>
  <si>
    <t>DKO</t>
  </si>
  <si>
    <t>no DKO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</si>
</sst>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"/>
  </numFmts>
  <fonts count="11" x14ac:knownFonts="1"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sz val="16"/>
      <color rgb="FF000000"/>
      <name val="Verdana"/>
    </font>
    <font>
      <b/>
      <sz val="12"/>
      <color theme="1"/>
      <name val="Arial"/>
    </font>
    <font>
      <sz val="12"/>
      <color rgb="FF000000"/>
      <name val="Arial"/>
    </font>
    <font>
      <b/>
      <sz val="10"/>
      <name val="Arial"/>
    </font>
    <font>
      <sz val="10"/>
      <name val="Arial"/>
    </font>
    <font>
      <b/>
      <sz val="12"/>
      <name val="Arial"/>
    </font>
    <font>
      <sz val="12"/>
      <name val="Calibri"/>
      <scheme val="minor"/>
    </font>
    <font>
      <b/>
      <sz val="12"/>
      <name val="Calibri"/>
      <scheme val="minor"/>
    </font>
    <font>
      <b/>
      <sz val="12"/>
      <color rgb="FF000000"/>
      <name val="Calibri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1" fillId="2" borderId="0" xfId="0" applyFont="1" applyFill="1"/>
    <xf numFmtId="0" fontId="0" fillId="0" borderId="0" xfId="0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3" borderId="0" xfId="0" applyFill="1" applyBorder="1"/>
    <xf numFmtId="0" fontId="0" fillId="3" borderId="6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9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0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4" borderId="0" xfId="0" applyFont="1" applyFill="1"/>
    <xf numFmtId="0" fontId="0" fillId="5" borderId="0" xfId="0" applyFill="1"/>
    <xf numFmtId="0" fontId="1" fillId="2" borderId="7" xfId="0" applyFont="1" applyFill="1" applyBorder="1"/>
    <xf numFmtId="0" fontId="1" fillId="3" borderId="3" xfId="0" applyFont="1" applyFill="1" applyBorder="1"/>
    <xf numFmtId="0" fontId="1" fillId="3" borderId="4" xfId="0" applyFont="1" applyFill="1" applyBorder="1"/>
    <xf numFmtId="0" fontId="1" fillId="3" borderId="5" xfId="0" applyFont="1" applyFill="1" applyBorder="1"/>
    <xf numFmtId="0" fontId="1" fillId="3" borderId="7" xfId="0" applyFont="1" applyFill="1" applyBorder="1"/>
    <xf numFmtId="0" fontId="0" fillId="2" borderId="0" xfId="0" applyFill="1"/>
    <xf numFmtId="0" fontId="0" fillId="2" borderId="1" xfId="0" applyFill="1" applyBorder="1"/>
    <xf numFmtId="0" fontId="0" fillId="6" borderId="0" xfId="0" applyFill="1"/>
    <xf numFmtId="0" fontId="0" fillId="7" borderId="0" xfId="0" applyFill="1"/>
    <xf numFmtId="0" fontId="0" fillId="8" borderId="0" xfId="0" applyFill="1"/>
    <xf numFmtId="0" fontId="0" fillId="6" borderId="3" xfId="0" applyFill="1" applyBorder="1"/>
    <xf numFmtId="0" fontId="0" fillId="6" borderId="8" xfId="0" applyFill="1" applyBorder="1"/>
    <xf numFmtId="0" fontId="0" fillId="6" borderId="4" xfId="0" applyFill="1" applyBorder="1"/>
    <xf numFmtId="0" fontId="2" fillId="0" borderId="0" xfId="0" applyFont="1"/>
    <xf numFmtId="0" fontId="3" fillId="3" borderId="2" xfId="0" applyFont="1" applyFill="1" applyBorder="1"/>
    <xf numFmtId="0" fontId="3" fillId="3" borderId="4" xfId="0" applyFont="1" applyFill="1" applyBorder="1"/>
    <xf numFmtId="0" fontId="4" fillId="3" borderId="7" xfId="0" applyFont="1" applyFill="1" applyBorder="1"/>
    <xf numFmtId="0" fontId="4" fillId="3" borderId="9" xfId="0" applyFont="1" applyFill="1" applyBorder="1"/>
    <xf numFmtId="0" fontId="0" fillId="3" borderId="10" xfId="0" applyFill="1" applyBorder="1"/>
    <xf numFmtId="0" fontId="0" fillId="3" borderId="11" xfId="0" applyFill="1" applyBorder="1"/>
    <xf numFmtId="0" fontId="1" fillId="0" borderId="0" xfId="0" applyFont="1"/>
    <xf numFmtId="0" fontId="0" fillId="0" borderId="0" xfId="0" applyFill="1"/>
    <xf numFmtId="0" fontId="1" fillId="0" borderId="0" xfId="0" applyFont="1" applyFill="1"/>
    <xf numFmtId="0" fontId="1" fillId="9" borderId="0" xfId="0" applyFont="1" applyFill="1"/>
    <xf numFmtId="0" fontId="1" fillId="2" borderId="9" xfId="0" applyFont="1" applyFill="1" applyBorder="1"/>
    <xf numFmtId="0" fontId="1" fillId="6" borderId="9" xfId="0" applyFont="1" applyFill="1" applyBorder="1"/>
    <xf numFmtId="0" fontId="5" fillId="0" borderId="0" xfId="0" applyFont="1" applyAlignment="1">
      <alignment horizontal="center"/>
    </xf>
    <xf numFmtId="0" fontId="1" fillId="5" borderId="2" xfId="0" applyFont="1" applyFill="1" applyBorder="1"/>
    <xf numFmtId="0" fontId="1" fillId="5" borderId="3" xfId="0" applyFont="1" applyFill="1" applyBorder="1"/>
    <xf numFmtId="0" fontId="1" fillId="5" borderId="4" xfId="0" applyFont="1" applyFill="1" applyBorder="1"/>
    <xf numFmtId="0" fontId="6" fillId="0" borderId="0" xfId="0" applyFont="1"/>
    <xf numFmtId="164" fontId="0" fillId="0" borderId="0" xfId="0" applyNumberFormat="1"/>
    <xf numFmtId="164" fontId="0" fillId="5" borderId="5" xfId="0" applyNumberFormat="1" applyFill="1" applyBorder="1"/>
    <xf numFmtId="164" fontId="0" fillId="5" borderId="0" xfId="0" applyNumberFormat="1" applyFill="1" applyBorder="1"/>
    <xf numFmtId="164" fontId="0" fillId="5" borderId="6" xfId="0" applyNumberFormat="1" applyFill="1" applyBorder="1"/>
    <xf numFmtId="164" fontId="0" fillId="0" borderId="0" xfId="0" applyNumberFormat="1" applyFill="1"/>
    <xf numFmtId="164" fontId="0" fillId="5" borderId="7" xfId="0" applyNumberFormat="1" applyFill="1" applyBorder="1"/>
    <xf numFmtId="164" fontId="0" fillId="5" borderId="8" xfId="0" applyNumberFormat="1" applyFill="1" applyBorder="1"/>
    <xf numFmtId="164" fontId="0" fillId="5" borderId="9" xfId="0" applyNumberFormat="1" applyFill="1" applyBorder="1"/>
    <xf numFmtId="0" fontId="0" fillId="9" borderId="0" xfId="0" applyFill="1"/>
    <xf numFmtId="0" fontId="8" fillId="2" borderId="15" xfId="0" applyFont="1" applyFill="1" applyBorder="1"/>
    <xf numFmtId="0" fontId="8" fillId="2" borderId="0" xfId="0" applyFont="1" applyFill="1" applyBorder="1"/>
    <xf numFmtId="0" fontId="8" fillId="2" borderId="16" xfId="0" applyFont="1" applyFill="1" applyBorder="1"/>
    <xf numFmtId="0" fontId="8" fillId="5" borderId="15" xfId="0" applyFont="1" applyFill="1" applyBorder="1"/>
    <xf numFmtId="0" fontId="8" fillId="5" borderId="0" xfId="0" applyFont="1" applyFill="1" applyBorder="1"/>
    <xf numFmtId="0" fontId="8" fillId="5" borderId="16" xfId="0" applyFont="1" applyFill="1" applyBorder="1"/>
    <xf numFmtId="0" fontId="0" fillId="0" borderId="0" xfId="0" applyFont="1"/>
    <xf numFmtId="0" fontId="8" fillId="0" borderId="15" xfId="0" applyFont="1" applyBorder="1"/>
    <xf numFmtId="0" fontId="8" fillId="0" borderId="0" xfId="0" applyFont="1" applyBorder="1"/>
    <xf numFmtId="0" fontId="8" fillId="0" borderId="16" xfId="0" applyFont="1" applyBorder="1"/>
    <xf numFmtId="0" fontId="9" fillId="0" borderId="0" xfId="0" applyFont="1" applyAlignment="1">
      <alignment horizontal="left"/>
    </xf>
    <xf numFmtId="0" fontId="8" fillId="2" borderId="17" xfId="0" applyFont="1" applyFill="1" applyBorder="1"/>
    <xf numFmtId="0" fontId="8" fillId="2" borderId="18" xfId="0" applyFont="1" applyFill="1" applyBorder="1"/>
    <xf numFmtId="0" fontId="8" fillId="2" borderId="19" xfId="0" applyFont="1" applyFill="1" applyBorder="1"/>
    <xf numFmtId="0" fontId="8" fillId="5" borderId="17" xfId="0" applyFont="1" applyFill="1" applyBorder="1"/>
    <xf numFmtId="0" fontId="8" fillId="5" borderId="18" xfId="0" applyFont="1" applyFill="1" applyBorder="1"/>
    <xf numFmtId="0" fontId="8" fillId="5" borderId="19" xfId="0" applyFont="1" applyFill="1" applyBorder="1"/>
    <xf numFmtId="0" fontId="1" fillId="6" borderId="0" xfId="0" applyFont="1" applyFill="1"/>
    <xf numFmtId="0" fontId="1" fillId="5" borderId="0" xfId="0" applyFont="1" applyFill="1"/>
    <xf numFmtId="0" fontId="10" fillId="5" borderId="0" xfId="0" applyFont="1" applyFill="1"/>
    <xf numFmtId="0" fontId="1" fillId="7" borderId="0" xfId="0" applyFont="1" applyFill="1"/>
    <xf numFmtId="0" fontId="1" fillId="2" borderId="10" xfId="0" applyFont="1" applyFill="1" applyBorder="1"/>
    <xf numFmtId="0" fontId="1" fillId="2" borderId="20" xfId="0" applyFont="1" applyFill="1" applyBorder="1"/>
    <xf numFmtId="0" fontId="1" fillId="2" borderId="11" xfId="0" applyFont="1" applyFill="1" applyBorder="1"/>
    <xf numFmtId="0" fontId="0" fillId="2" borderId="20" xfId="0" applyFill="1" applyBorder="1"/>
    <xf numFmtId="0" fontId="0" fillId="10" borderId="2" xfId="0" applyFill="1" applyBorder="1"/>
    <xf numFmtId="0" fontId="0" fillId="10" borderId="3" xfId="0" applyFill="1" applyBorder="1"/>
    <xf numFmtId="0" fontId="0" fillId="10" borderId="4" xfId="0" applyFill="1" applyBorder="1"/>
    <xf numFmtId="0" fontId="0" fillId="10" borderId="7" xfId="0" applyFill="1" applyBorder="1"/>
    <xf numFmtId="0" fontId="0" fillId="10" borderId="8" xfId="0" applyFill="1" applyBorder="1"/>
    <xf numFmtId="0" fontId="0" fillId="10" borderId="9" xfId="0" applyFill="1" applyBorder="1"/>
    <xf numFmtId="0" fontId="0" fillId="0" borderId="0" xfId="0" applyFill="1" applyBorder="1"/>
    <xf numFmtId="0" fontId="1" fillId="11" borderId="10" xfId="0" applyFont="1" applyFill="1" applyBorder="1"/>
    <xf numFmtId="0" fontId="0" fillId="11" borderId="20" xfId="0" applyFill="1" applyBorder="1"/>
    <xf numFmtId="0" fontId="0" fillId="11" borderId="11" xfId="0" applyFill="1" applyBorder="1"/>
    <xf numFmtId="0" fontId="0" fillId="11" borderId="2" xfId="0" applyFill="1" applyBorder="1"/>
    <xf numFmtId="0" fontId="0" fillId="11" borderId="3" xfId="0" applyFill="1" applyBorder="1"/>
    <xf numFmtId="0" fontId="0" fillId="11" borderId="4" xfId="0" applyFill="1" applyBorder="1"/>
    <xf numFmtId="0" fontId="0" fillId="11" borderId="5" xfId="0" applyFill="1" applyBorder="1"/>
    <xf numFmtId="0" fontId="0" fillId="11" borderId="0" xfId="0" applyFill="1" applyBorder="1"/>
    <xf numFmtId="0" fontId="0" fillId="11" borderId="6" xfId="0" applyFill="1" applyBorder="1"/>
    <xf numFmtId="0" fontId="1" fillId="11" borderId="7" xfId="0" applyFont="1" applyFill="1" applyBorder="1"/>
    <xf numFmtId="0" fontId="0" fillId="11" borderId="8" xfId="0" applyFill="1" applyBorder="1"/>
    <xf numFmtId="0" fontId="0" fillId="11" borderId="9" xfId="0" applyFill="1" applyBorder="1"/>
    <xf numFmtId="0" fontId="0" fillId="11" borderId="10" xfId="0" applyFill="1" applyBorder="1"/>
    <xf numFmtId="0" fontId="0" fillId="0" borderId="5" xfId="0" applyFill="1" applyBorder="1"/>
    <xf numFmtId="0" fontId="0" fillId="0" borderId="6" xfId="0" applyFill="1" applyBorder="1"/>
    <xf numFmtId="0" fontId="0" fillId="4" borderId="10" xfId="0" applyFill="1" applyBorder="1"/>
    <xf numFmtId="0" fontId="0" fillId="4" borderId="11" xfId="0" applyFill="1" applyBorder="1"/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theme" Target="theme/theme1.xml"/><Relationship Id="rId17" Type="http://schemas.openxmlformats.org/officeDocument/2006/relationships/styles" Target="styles.xml"/><Relationship Id="rId18" Type="http://schemas.openxmlformats.org/officeDocument/2006/relationships/sharedStrings" Target="sharedStrings.xml"/><Relationship Id="rId19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Bureau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30"/>
  <sheetViews>
    <sheetView topLeftCell="L199" workbookViewId="0">
      <selection sqref="A1:XFD1048576"/>
    </sheetView>
  </sheetViews>
  <sheetFormatPr baseColWidth="10" defaultRowHeight="15" x14ac:dyDescent="0"/>
  <cols>
    <col min="1" max="1" width="25.1640625" customWidth="1"/>
    <col min="3" max="4" width="17.6640625" customWidth="1"/>
    <col min="5" max="5" width="21.33203125" customWidth="1"/>
    <col min="6" max="7" width="20.83203125" customWidth="1"/>
    <col min="8" max="8" width="17.83203125" customWidth="1"/>
    <col min="9" max="9" width="20" customWidth="1"/>
    <col min="10" max="10" width="14.83203125" customWidth="1"/>
    <col min="14" max="14" width="26.33203125" customWidth="1"/>
    <col min="15" max="15" width="15" customWidth="1"/>
    <col min="16" max="16" width="19.6640625" customWidth="1"/>
    <col min="17" max="17" width="10.83203125" style="25"/>
    <col min="18" max="18" width="26.33203125" style="25" customWidth="1"/>
    <col min="19" max="19" width="25.5" style="25" customWidth="1"/>
    <col min="20" max="22" width="10.83203125" style="47"/>
  </cols>
  <sheetData>
    <row r="1" spans="2:26" s="46" customFormat="1">
      <c r="B1" s="52" t="s">
        <v>66</v>
      </c>
      <c r="C1" s="52" t="s">
        <v>67</v>
      </c>
      <c r="D1" s="52" t="s">
        <v>68</v>
      </c>
      <c r="E1" s="52" t="s">
        <v>69</v>
      </c>
      <c r="F1" s="52" t="s">
        <v>70</v>
      </c>
      <c r="G1" s="52" t="s">
        <v>71</v>
      </c>
      <c r="H1" s="52" t="s">
        <v>72</v>
      </c>
      <c r="I1" s="52" t="s">
        <v>73</v>
      </c>
      <c r="J1" s="52" t="s">
        <v>74</v>
      </c>
      <c r="N1" s="46" t="s">
        <v>68</v>
      </c>
      <c r="O1" s="46" t="s">
        <v>71</v>
      </c>
      <c r="P1" s="46" t="s">
        <v>74</v>
      </c>
      <c r="Q1" s="53" t="s">
        <v>68</v>
      </c>
      <c r="R1" s="54" t="s">
        <v>71</v>
      </c>
      <c r="S1" s="55" t="s">
        <v>74</v>
      </c>
      <c r="T1" s="48"/>
      <c r="U1" s="48"/>
      <c r="V1" s="48"/>
    </row>
    <row r="2" spans="2:26">
      <c r="B2" s="56">
        <v>15.76</v>
      </c>
      <c r="C2" s="56">
        <v>639.74950000000001</v>
      </c>
      <c r="D2" s="56">
        <f>B2/C2</f>
        <v>2.4634642152905159E-2</v>
      </c>
      <c r="E2" s="56">
        <v>24.682500000000001</v>
      </c>
      <c r="F2" s="56">
        <v>322.64449999999999</v>
      </c>
      <c r="G2" s="56">
        <f>E2/F2</f>
        <v>7.6500606704902774E-2</v>
      </c>
      <c r="H2" s="56">
        <v>49.442</v>
      </c>
      <c r="I2" s="56">
        <v>110.154</v>
      </c>
      <c r="J2" s="56">
        <f>H2/I2+TTEST(D2:D215,G2:G215,2,3)</f>
        <v>0.44884434532727613</v>
      </c>
      <c r="N2" s="57">
        <v>2.4634642152905159E-2</v>
      </c>
      <c r="O2" s="57">
        <v>7.6500606704902774E-2</v>
      </c>
      <c r="P2" s="57">
        <v>0.44884434532727613</v>
      </c>
      <c r="Q2" s="58">
        <f>ROUND(N2,5)</f>
        <v>2.4629999999999999E-2</v>
      </c>
      <c r="R2" s="59">
        <f t="shared" ref="R2:S65" si="0">ROUND(O2,5)</f>
        <v>7.6499999999999999E-2</v>
      </c>
      <c r="S2" s="60">
        <f t="shared" si="0"/>
        <v>0.44884000000000002</v>
      </c>
      <c r="T2" s="61"/>
      <c r="U2" s="61"/>
      <c r="V2" s="61"/>
      <c r="X2" s="57"/>
      <c r="Y2" s="57"/>
      <c r="Z2" s="57"/>
    </row>
    <row r="3" spans="2:26">
      <c r="B3" s="56">
        <v>72.451999999999998</v>
      </c>
      <c r="C3" s="56">
        <v>1254.962</v>
      </c>
      <c r="D3" s="56">
        <f t="shared" ref="D3:D66" si="1">B3/C3</f>
        <v>5.7732425364273976E-2</v>
      </c>
      <c r="E3" s="56">
        <v>6.6825000000000001</v>
      </c>
      <c r="F3" s="56">
        <v>188.39449999999999</v>
      </c>
      <c r="G3" s="56">
        <f t="shared" ref="G3:G66" si="2">E3/F3</f>
        <v>3.5470780728736773E-2</v>
      </c>
      <c r="H3" s="56">
        <v>71.057000000000002</v>
      </c>
      <c r="I3" s="56">
        <v>104.01900000000001</v>
      </c>
      <c r="J3" s="56">
        <f t="shared" ref="J3:J66" si="3">H3/I3</f>
        <v>0.68311558465280375</v>
      </c>
      <c r="N3" s="57">
        <v>5.7732425364273976E-2</v>
      </c>
      <c r="O3" s="57">
        <v>3.5470780728736773E-2</v>
      </c>
      <c r="P3" s="57">
        <v>0.68311558465280375</v>
      </c>
      <c r="Q3" s="58">
        <f t="shared" ref="Q3:S66" si="4">ROUND(N3,5)</f>
        <v>5.7729999999999997E-2</v>
      </c>
      <c r="R3" s="59">
        <f t="shared" si="0"/>
        <v>3.5470000000000002E-2</v>
      </c>
      <c r="S3" s="60">
        <f t="shared" si="0"/>
        <v>0.68311999999999995</v>
      </c>
      <c r="T3" s="61"/>
      <c r="U3" s="61"/>
      <c r="V3" s="61"/>
      <c r="X3" s="57"/>
      <c r="Y3" s="57"/>
      <c r="Z3" s="57"/>
    </row>
    <row r="4" spans="2:26">
      <c r="B4" s="56">
        <v>138.85599999999999</v>
      </c>
      <c r="C4" s="56">
        <v>471.73050000000001</v>
      </c>
      <c r="D4" s="56">
        <f t="shared" si="1"/>
        <v>0.29435450961936954</v>
      </c>
      <c r="E4" s="56">
        <v>12.067500000000001</v>
      </c>
      <c r="F4" s="56">
        <v>169.85650000000001</v>
      </c>
      <c r="G4" s="56">
        <f t="shared" si="2"/>
        <v>7.1045264679302819E-2</v>
      </c>
      <c r="H4" s="56">
        <v>63.884</v>
      </c>
      <c r="I4" s="56">
        <v>201.25</v>
      </c>
      <c r="J4" s="56">
        <f t="shared" si="3"/>
        <v>0.3174360248447205</v>
      </c>
      <c r="N4" s="57">
        <v>0.29435450961936954</v>
      </c>
      <c r="O4" s="57">
        <v>7.1045264679302819E-2</v>
      </c>
      <c r="P4" s="57">
        <v>0.3174360248447205</v>
      </c>
      <c r="Q4" s="58">
        <f t="shared" si="4"/>
        <v>0.29435</v>
      </c>
      <c r="R4" s="59">
        <f t="shared" si="0"/>
        <v>7.1050000000000002E-2</v>
      </c>
      <c r="S4" s="60">
        <f t="shared" si="0"/>
        <v>0.31744</v>
      </c>
      <c r="T4" s="61"/>
      <c r="U4" s="61"/>
      <c r="V4" s="61"/>
      <c r="X4" s="57"/>
      <c r="Y4" s="57"/>
      <c r="Z4" s="57"/>
    </row>
    <row r="5" spans="2:26">
      <c r="B5" s="56">
        <v>372.221</v>
      </c>
      <c r="C5" s="56">
        <v>543.3075</v>
      </c>
      <c r="D5" s="56">
        <f t="shared" si="1"/>
        <v>0.68510189901667107</v>
      </c>
      <c r="E5" s="56">
        <v>0</v>
      </c>
      <c r="F5" s="56">
        <v>163.14449999999999</v>
      </c>
      <c r="G5" s="56">
        <f t="shared" si="2"/>
        <v>0</v>
      </c>
      <c r="H5" s="56">
        <v>61.960999999999999</v>
      </c>
      <c r="I5" s="56">
        <v>784</v>
      </c>
      <c r="J5" s="56">
        <f t="shared" si="3"/>
        <v>7.9031887755102045E-2</v>
      </c>
      <c r="N5" s="57">
        <v>0.68510189901667107</v>
      </c>
      <c r="O5" s="57">
        <v>0</v>
      </c>
      <c r="P5" s="57">
        <v>7.9031887755102045E-2</v>
      </c>
      <c r="Q5" s="58">
        <f t="shared" si="4"/>
        <v>0.68510000000000004</v>
      </c>
      <c r="R5" s="59">
        <f t="shared" si="0"/>
        <v>0</v>
      </c>
      <c r="S5" s="60">
        <f t="shared" si="0"/>
        <v>7.9030000000000003E-2</v>
      </c>
      <c r="T5" s="61"/>
      <c r="U5" s="61"/>
      <c r="V5" s="61"/>
      <c r="X5" s="57"/>
      <c r="Y5" s="57"/>
      <c r="Z5" s="57"/>
    </row>
    <row r="6" spans="2:26">
      <c r="B6" s="56">
        <v>170.06800000000001</v>
      </c>
      <c r="C6" s="56">
        <v>556.82650000000001</v>
      </c>
      <c r="D6" s="56">
        <f t="shared" si="1"/>
        <v>0.30542368224213468</v>
      </c>
      <c r="E6" s="56">
        <v>0</v>
      </c>
      <c r="F6" s="56">
        <v>298.8365</v>
      </c>
      <c r="G6" s="56">
        <f t="shared" si="2"/>
        <v>0</v>
      </c>
      <c r="H6" s="56">
        <v>20.210999999999999</v>
      </c>
      <c r="I6" s="56">
        <v>246.13399999999999</v>
      </c>
      <c r="J6" s="56">
        <f t="shared" si="3"/>
        <v>8.2113807925764018E-2</v>
      </c>
      <c r="N6" s="57">
        <v>0.30542368224213468</v>
      </c>
      <c r="O6" s="57">
        <v>0</v>
      </c>
      <c r="P6" s="57">
        <v>8.2113807925764018E-2</v>
      </c>
      <c r="Q6" s="58">
        <f t="shared" si="4"/>
        <v>0.30542000000000002</v>
      </c>
      <c r="R6" s="59">
        <f t="shared" si="0"/>
        <v>0</v>
      </c>
      <c r="S6" s="60">
        <f t="shared" si="0"/>
        <v>8.2110000000000002E-2</v>
      </c>
      <c r="T6" s="61"/>
      <c r="U6" s="61"/>
      <c r="V6" s="61"/>
      <c r="X6" s="57"/>
      <c r="Y6" s="57"/>
      <c r="Z6" s="57"/>
    </row>
    <row r="7" spans="2:26">
      <c r="B7" s="56">
        <v>351.18299999999999</v>
      </c>
      <c r="C7" s="56">
        <v>628.49950000000001</v>
      </c>
      <c r="D7" s="56">
        <f t="shared" si="1"/>
        <v>0.55876416767236881</v>
      </c>
      <c r="E7" s="56">
        <v>0</v>
      </c>
      <c r="F7" s="56">
        <v>353.52949999999998</v>
      </c>
      <c r="G7" s="56">
        <f t="shared" si="2"/>
        <v>0</v>
      </c>
      <c r="H7" s="56">
        <v>4.6150000000000002</v>
      </c>
      <c r="I7" s="56">
        <v>262.654</v>
      </c>
      <c r="J7" s="56">
        <f t="shared" si="3"/>
        <v>1.7570644269647523E-2</v>
      </c>
      <c r="N7" s="57">
        <v>0.55876416767236881</v>
      </c>
      <c r="O7" s="57">
        <v>0</v>
      </c>
      <c r="P7" s="57">
        <v>1.7570644269647523E-2</v>
      </c>
      <c r="Q7" s="58">
        <f t="shared" si="4"/>
        <v>0.55876000000000003</v>
      </c>
      <c r="R7" s="59">
        <f t="shared" si="0"/>
        <v>0</v>
      </c>
      <c r="S7" s="60">
        <f t="shared" si="0"/>
        <v>1.7569999999999999E-2</v>
      </c>
      <c r="T7" s="61"/>
      <c r="U7" s="61"/>
      <c r="V7" s="61"/>
      <c r="X7" s="57"/>
      <c r="Y7" s="57"/>
      <c r="Z7" s="57"/>
    </row>
    <row r="8" spans="2:26">
      <c r="B8" s="56">
        <v>396.76</v>
      </c>
      <c r="C8" s="56">
        <v>772.09649999999999</v>
      </c>
      <c r="D8" s="56">
        <f t="shared" si="1"/>
        <v>0.51387358963549246</v>
      </c>
      <c r="E8" s="56">
        <v>35.240499999999997</v>
      </c>
      <c r="F8" s="56">
        <v>150.2595</v>
      </c>
      <c r="G8" s="56">
        <f t="shared" si="2"/>
        <v>0.2345309281609482</v>
      </c>
      <c r="H8" s="56">
        <v>95.153999999999996</v>
      </c>
      <c r="I8" s="56">
        <v>529.327</v>
      </c>
      <c r="J8" s="56">
        <f t="shared" si="3"/>
        <v>0.17976411556561445</v>
      </c>
      <c r="N8" s="57">
        <v>0.51387358963549246</v>
      </c>
      <c r="O8" s="57">
        <v>0.2345309281609482</v>
      </c>
      <c r="P8" s="57">
        <v>0.17976411556561445</v>
      </c>
      <c r="Q8" s="58">
        <f t="shared" si="4"/>
        <v>0.51387000000000005</v>
      </c>
      <c r="R8" s="59">
        <f t="shared" si="0"/>
        <v>0.23452999999999999</v>
      </c>
      <c r="S8" s="60">
        <f t="shared" si="0"/>
        <v>0.17976</v>
      </c>
      <c r="T8" s="61"/>
      <c r="U8" s="61"/>
      <c r="V8" s="61"/>
      <c r="X8" s="57"/>
      <c r="Y8" s="57"/>
      <c r="Z8" s="57"/>
    </row>
    <row r="9" spans="2:26">
      <c r="B9" s="56">
        <v>487.76</v>
      </c>
      <c r="C9" s="56">
        <v>297.67250000000001</v>
      </c>
      <c r="D9" s="56">
        <f t="shared" si="1"/>
        <v>1.6385793111557163</v>
      </c>
      <c r="E9" s="56">
        <v>4.9904999999999999</v>
      </c>
      <c r="F9" s="56">
        <v>269.70249999999999</v>
      </c>
      <c r="G9" s="56">
        <f t="shared" si="2"/>
        <v>1.85037216933473E-2</v>
      </c>
      <c r="H9" s="56">
        <v>84.691999999999993</v>
      </c>
      <c r="I9" s="56">
        <v>115.154</v>
      </c>
      <c r="J9" s="56">
        <f t="shared" si="3"/>
        <v>0.73546728728485333</v>
      </c>
      <c r="N9" s="57">
        <v>1.6385793111557163</v>
      </c>
      <c r="O9" s="57">
        <v>1.85037216933473E-2</v>
      </c>
      <c r="P9" s="57">
        <v>0.73546728728485333</v>
      </c>
      <c r="Q9" s="58">
        <f t="shared" si="4"/>
        <v>1.6385799999999999</v>
      </c>
      <c r="R9" s="59">
        <f t="shared" si="0"/>
        <v>1.8499999999999999E-2</v>
      </c>
      <c r="S9" s="60">
        <f t="shared" si="0"/>
        <v>0.73546999999999996</v>
      </c>
      <c r="T9" s="61"/>
      <c r="U9" s="61"/>
      <c r="V9" s="61"/>
      <c r="X9" s="57"/>
      <c r="Y9" s="57"/>
      <c r="Z9" s="57"/>
    </row>
    <row r="10" spans="2:26">
      <c r="B10" s="56">
        <v>243.33699999999999</v>
      </c>
      <c r="C10" s="56">
        <v>271.3075</v>
      </c>
      <c r="D10" s="56">
        <f t="shared" si="1"/>
        <v>0.89690480359002234</v>
      </c>
      <c r="E10" s="56">
        <v>0</v>
      </c>
      <c r="F10" s="56">
        <v>644.5675</v>
      </c>
      <c r="G10" s="56">
        <f t="shared" si="2"/>
        <v>0</v>
      </c>
      <c r="H10" s="56">
        <v>41.481000000000002</v>
      </c>
      <c r="I10" s="56">
        <v>62.731000000000002</v>
      </c>
      <c r="J10" s="56">
        <f t="shared" si="3"/>
        <v>0.6612520125615724</v>
      </c>
      <c r="N10" s="57">
        <v>0.89690480359002234</v>
      </c>
      <c r="O10" s="57">
        <v>0</v>
      </c>
      <c r="P10" s="57">
        <v>0.6612520125615724</v>
      </c>
      <c r="Q10" s="58">
        <f t="shared" si="4"/>
        <v>0.89690000000000003</v>
      </c>
      <c r="R10" s="59">
        <f t="shared" si="0"/>
        <v>0</v>
      </c>
      <c r="S10" s="60">
        <f t="shared" si="0"/>
        <v>0.66125</v>
      </c>
      <c r="T10" s="61"/>
      <c r="U10" s="61"/>
      <c r="V10" s="61"/>
      <c r="X10" s="57"/>
      <c r="Y10" s="57"/>
      <c r="Z10" s="57"/>
    </row>
    <row r="11" spans="2:26">
      <c r="B11" s="56">
        <v>257.16399999999999</v>
      </c>
      <c r="C11" s="56">
        <v>551.0385</v>
      </c>
      <c r="D11" s="56">
        <f t="shared" si="1"/>
        <v>0.46668971405809212</v>
      </c>
      <c r="E11" s="56">
        <v>0</v>
      </c>
      <c r="F11" s="56">
        <v>164.2405</v>
      </c>
      <c r="G11" s="56">
        <f t="shared" si="2"/>
        <v>0</v>
      </c>
      <c r="H11" s="56">
        <v>56.615000000000002</v>
      </c>
      <c r="I11" s="56">
        <v>160</v>
      </c>
      <c r="J11" s="56">
        <f t="shared" si="3"/>
        <v>0.35384375000000001</v>
      </c>
      <c r="N11" s="57">
        <v>0.46668971405809212</v>
      </c>
      <c r="O11" s="57">
        <v>0</v>
      </c>
      <c r="P11" s="57">
        <v>0.35384375000000001</v>
      </c>
      <c r="Q11" s="58">
        <f t="shared" si="4"/>
        <v>0.46668999999999999</v>
      </c>
      <c r="R11" s="59">
        <f t="shared" si="0"/>
        <v>0</v>
      </c>
      <c r="S11" s="60">
        <f t="shared" si="0"/>
        <v>0.35383999999999999</v>
      </c>
      <c r="T11" s="61"/>
      <c r="U11" s="61"/>
      <c r="V11" s="61"/>
      <c r="X11" s="57"/>
      <c r="Y11" s="57"/>
      <c r="Z11" s="57"/>
    </row>
    <row r="12" spans="2:26">
      <c r="B12" s="56">
        <v>344.68299999999999</v>
      </c>
      <c r="C12" s="56">
        <v>445.0575</v>
      </c>
      <c r="D12" s="56">
        <f t="shared" si="1"/>
        <v>0.77446846755756271</v>
      </c>
      <c r="E12" s="56">
        <v>6.6055000000000001</v>
      </c>
      <c r="F12" s="56">
        <v>390.79849999999999</v>
      </c>
      <c r="G12" s="56">
        <f t="shared" si="2"/>
        <v>1.6902572553374694E-2</v>
      </c>
      <c r="H12" s="56">
        <v>22.654</v>
      </c>
      <c r="I12" s="56">
        <v>131.46100000000001</v>
      </c>
      <c r="J12" s="56">
        <f t="shared" si="3"/>
        <v>0.17232487201527447</v>
      </c>
      <c r="N12" s="57">
        <v>0.77446846755756271</v>
      </c>
      <c r="O12" s="57">
        <v>1.6902572553374694E-2</v>
      </c>
      <c r="P12" s="57">
        <v>0.17232487201527447</v>
      </c>
      <c r="Q12" s="58">
        <f t="shared" si="4"/>
        <v>0.77446999999999999</v>
      </c>
      <c r="R12" s="59">
        <f t="shared" si="0"/>
        <v>1.6899999999999998E-2</v>
      </c>
      <c r="S12" s="60">
        <f t="shared" si="0"/>
        <v>0.17232</v>
      </c>
      <c r="T12" s="61"/>
      <c r="U12" s="61"/>
      <c r="V12" s="61"/>
    </row>
    <row r="13" spans="2:26">
      <c r="B13" s="56">
        <v>239.24100000000001</v>
      </c>
      <c r="C13" s="56">
        <v>82.999499999999998</v>
      </c>
      <c r="D13" s="56">
        <f t="shared" si="1"/>
        <v>2.8824390508376561</v>
      </c>
      <c r="E13" s="56">
        <v>44.778500000000001</v>
      </c>
      <c r="F13" s="56">
        <v>211.98099999999999</v>
      </c>
      <c r="G13" s="56">
        <f t="shared" si="2"/>
        <v>0.21123827135450821</v>
      </c>
      <c r="H13" s="56">
        <v>14.269</v>
      </c>
      <c r="I13" s="56">
        <v>182.923</v>
      </c>
      <c r="J13" s="56">
        <f t="shared" si="3"/>
        <v>7.8005499581791246E-2</v>
      </c>
      <c r="N13" s="57">
        <v>2.8824390508376561</v>
      </c>
      <c r="O13" s="57">
        <v>0.21123827135450821</v>
      </c>
      <c r="P13" s="57">
        <v>7.8005499581791246E-2</v>
      </c>
      <c r="Q13" s="58">
        <f t="shared" si="4"/>
        <v>2.8824399999999999</v>
      </c>
      <c r="R13" s="59">
        <f t="shared" si="0"/>
        <v>0.21124000000000001</v>
      </c>
      <c r="S13" s="60">
        <f t="shared" si="0"/>
        <v>7.8009999999999996E-2</v>
      </c>
      <c r="T13" s="61"/>
      <c r="U13" s="61"/>
      <c r="V13" s="61"/>
    </row>
    <row r="14" spans="2:26">
      <c r="B14" s="56">
        <v>169.452</v>
      </c>
      <c r="C14" s="56">
        <v>292.6635</v>
      </c>
      <c r="D14" s="56">
        <f t="shared" si="1"/>
        <v>0.57899943108723839</v>
      </c>
      <c r="E14" s="56">
        <v>19.317499999999999</v>
      </c>
      <c r="F14" s="56">
        <v>242.01900000000001</v>
      </c>
      <c r="G14" s="56">
        <f t="shared" si="2"/>
        <v>7.981811345390237E-2</v>
      </c>
      <c r="H14" s="56">
        <v>45.154000000000003</v>
      </c>
      <c r="I14" s="56">
        <v>116.51900000000001</v>
      </c>
      <c r="J14" s="56">
        <f t="shared" si="3"/>
        <v>0.38752478136612917</v>
      </c>
      <c r="N14" s="57">
        <v>0.57899943108723839</v>
      </c>
      <c r="O14" s="57">
        <v>7.981811345390237E-2</v>
      </c>
      <c r="P14" s="57">
        <v>0.38752478136612917</v>
      </c>
      <c r="Q14" s="58">
        <f t="shared" si="4"/>
        <v>0.57899999999999996</v>
      </c>
      <c r="R14" s="59">
        <f t="shared" si="0"/>
        <v>7.9820000000000002E-2</v>
      </c>
      <c r="S14" s="60">
        <f t="shared" si="0"/>
        <v>0.38751999999999998</v>
      </c>
      <c r="T14" s="61"/>
      <c r="U14" s="61"/>
      <c r="V14" s="61"/>
    </row>
    <row r="15" spans="2:26">
      <c r="B15" s="56">
        <v>146.74100000000001</v>
      </c>
      <c r="C15" s="56">
        <v>338.89449999999999</v>
      </c>
      <c r="D15" s="56">
        <f t="shared" si="1"/>
        <v>0.43299906017949547</v>
      </c>
      <c r="E15" s="56">
        <v>15.182499999999999</v>
      </c>
      <c r="F15" s="56">
        <v>452.077</v>
      </c>
      <c r="G15" s="56">
        <f t="shared" si="2"/>
        <v>3.3583880622106412E-2</v>
      </c>
      <c r="H15" s="56">
        <v>20.481000000000002</v>
      </c>
      <c r="I15" s="56">
        <v>38.442</v>
      </c>
      <c r="J15" s="56">
        <f t="shared" si="3"/>
        <v>0.53277665053847356</v>
      </c>
      <c r="N15" s="57">
        <v>0.43299906017949547</v>
      </c>
      <c r="O15" s="57">
        <v>3.3583880622106412E-2</v>
      </c>
      <c r="P15" s="57">
        <v>0.53277665053847356</v>
      </c>
      <c r="Q15" s="58">
        <f t="shared" si="4"/>
        <v>0.433</v>
      </c>
      <c r="R15" s="59">
        <f t="shared" si="0"/>
        <v>3.3579999999999999E-2</v>
      </c>
      <c r="S15" s="60">
        <f t="shared" si="0"/>
        <v>0.53278000000000003</v>
      </c>
      <c r="T15" s="61"/>
      <c r="U15" s="61"/>
      <c r="V15" s="61"/>
    </row>
    <row r="16" spans="2:26">
      <c r="B16" s="56">
        <v>414.93299999999999</v>
      </c>
      <c r="C16" s="56">
        <v>379.45249999999999</v>
      </c>
      <c r="D16" s="56">
        <f t="shared" si="1"/>
        <v>1.0935044570796082</v>
      </c>
      <c r="E16" s="56">
        <v>66.432500000000005</v>
      </c>
      <c r="F16" s="56">
        <v>395.71100000000001</v>
      </c>
      <c r="G16" s="56">
        <f t="shared" si="2"/>
        <v>0.16788135785965011</v>
      </c>
      <c r="H16" s="56">
        <v>15.904</v>
      </c>
      <c r="I16" s="56">
        <v>72.519000000000005</v>
      </c>
      <c r="J16" s="56">
        <f t="shared" si="3"/>
        <v>0.2193080434093134</v>
      </c>
      <c r="N16" s="57">
        <v>1.0935044570796082</v>
      </c>
      <c r="O16" s="57">
        <v>0.16788135785965011</v>
      </c>
      <c r="P16" s="57">
        <v>0.2193080434093134</v>
      </c>
      <c r="Q16" s="58">
        <f t="shared" si="4"/>
        <v>1.0934999999999999</v>
      </c>
      <c r="R16" s="59">
        <f t="shared" si="0"/>
        <v>0.16788</v>
      </c>
      <c r="S16" s="60">
        <f t="shared" si="0"/>
        <v>0.21931</v>
      </c>
      <c r="T16" s="61"/>
      <c r="U16" s="61"/>
      <c r="V16" s="61"/>
    </row>
    <row r="17" spans="2:22">
      <c r="B17" s="56">
        <v>263.875</v>
      </c>
      <c r="C17" s="56">
        <v>674.35649999999998</v>
      </c>
      <c r="D17" s="56">
        <f t="shared" si="1"/>
        <v>0.39129896427186511</v>
      </c>
      <c r="E17" s="56">
        <v>20.355499999999999</v>
      </c>
      <c r="F17" s="56">
        <v>204.80799999999999</v>
      </c>
      <c r="G17" s="56">
        <f t="shared" si="2"/>
        <v>9.938820749189485E-2</v>
      </c>
      <c r="H17" s="56">
        <v>29.960999999999999</v>
      </c>
      <c r="I17" s="56">
        <v>40.537999999999997</v>
      </c>
      <c r="J17" s="56">
        <f t="shared" si="3"/>
        <v>0.7390843159504662</v>
      </c>
      <c r="N17" s="57">
        <v>0.39129896427186511</v>
      </c>
      <c r="O17" s="57">
        <v>9.938820749189485E-2</v>
      </c>
      <c r="P17" s="57">
        <v>0.7390843159504662</v>
      </c>
      <c r="Q17" s="58">
        <f t="shared" si="4"/>
        <v>0.39129999999999998</v>
      </c>
      <c r="R17" s="59">
        <f t="shared" si="0"/>
        <v>9.9390000000000006E-2</v>
      </c>
      <c r="S17" s="60">
        <f t="shared" si="0"/>
        <v>0.73907999999999996</v>
      </c>
      <c r="T17" s="61"/>
      <c r="U17" s="61"/>
      <c r="V17" s="61"/>
    </row>
    <row r="18" spans="2:22">
      <c r="B18" s="56">
        <v>172.76</v>
      </c>
      <c r="C18" s="56">
        <v>672.4905</v>
      </c>
      <c r="D18" s="56">
        <f t="shared" si="1"/>
        <v>0.25689582232016661</v>
      </c>
      <c r="E18" s="56">
        <v>33.932499999999997</v>
      </c>
      <c r="F18" s="56">
        <v>268.69200000000001</v>
      </c>
      <c r="G18" s="56">
        <f t="shared" si="2"/>
        <v>0.12628771976835929</v>
      </c>
      <c r="H18" s="56">
        <v>39.942</v>
      </c>
      <c r="I18" s="56">
        <v>290.85550000000001</v>
      </c>
      <c r="J18" s="56">
        <f t="shared" si="3"/>
        <v>0.13732592300987947</v>
      </c>
      <c r="N18" s="57">
        <v>0.25689582232016661</v>
      </c>
      <c r="O18" s="57">
        <v>0.12628771976835929</v>
      </c>
      <c r="P18" s="57">
        <v>0.13732592300987947</v>
      </c>
      <c r="Q18" s="58">
        <f t="shared" si="4"/>
        <v>0.25690000000000002</v>
      </c>
      <c r="R18" s="59">
        <f t="shared" si="0"/>
        <v>0.12629000000000001</v>
      </c>
      <c r="S18" s="60">
        <f t="shared" si="0"/>
        <v>0.13733000000000001</v>
      </c>
      <c r="T18" s="61"/>
      <c r="U18" s="61"/>
      <c r="V18" s="61"/>
    </row>
    <row r="19" spans="2:22">
      <c r="B19" s="56">
        <v>279.16399999999999</v>
      </c>
      <c r="C19" s="56">
        <v>1634.395</v>
      </c>
      <c r="D19" s="56">
        <f t="shared" si="1"/>
        <v>0.17080571098173941</v>
      </c>
      <c r="E19" s="56">
        <v>13.105499999999999</v>
      </c>
      <c r="F19" s="56">
        <v>233</v>
      </c>
      <c r="G19" s="56">
        <f t="shared" si="2"/>
        <v>5.6246781115879822E-2</v>
      </c>
      <c r="H19" s="56">
        <v>29.327000000000002</v>
      </c>
      <c r="I19" s="56">
        <v>678.52949999999998</v>
      </c>
      <c r="J19" s="56">
        <f t="shared" si="3"/>
        <v>4.3221407470124734E-2</v>
      </c>
      <c r="N19" s="57">
        <v>0.17080571098173941</v>
      </c>
      <c r="O19" s="57">
        <v>5.6246781115879822E-2</v>
      </c>
      <c r="P19" s="57">
        <v>4.3221407470124734E-2</v>
      </c>
      <c r="Q19" s="58">
        <f t="shared" si="4"/>
        <v>0.17080999999999999</v>
      </c>
      <c r="R19" s="59">
        <f t="shared" si="0"/>
        <v>5.6250000000000001E-2</v>
      </c>
      <c r="S19" s="60">
        <f t="shared" si="0"/>
        <v>4.3220000000000001E-2</v>
      </c>
      <c r="T19" s="61"/>
      <c r="U19" s="61"/>
      <c r="V19" s="61"/>
    </row>
    <row r="20" spans="2:22">
      <c r="B20" s="56">
        <v>36.548000000000002</v>
      </c>
      <c r="C20" s="56">
        <v>571.89449999999999</v>
      </c>
      <c r="D20" s="56">
        <f t="shared" si="1"/>
        <v>6.3906891918002362E-2</v>
      </c>
      <c r="E20" s="56">
        <v>48.144500000000001</v>
      </c>
      <c r="F20" s="56">
        <v>177.46100000000001</v>
      </c>
      <c r="G20" s="56">
        <f t="shared" si="2"/>
        <v>0.27129622846709978</v>
      </c>
      <c r="H20" s="56">
        <v>28.077000000000002</v>
      </c>
      <c r="I20" s="56">
        <v>371.9135</v>
      </c>
      <c r="J20" s="56">
        <f t="shared" si="3"/>
        <v>7.5493360687364133E-2</v>
      </c>
      <c r="N20" s="57">
        <v>6.3906891918002362E-2</v>
      </c>
      <c r="O20" s="57">
        <v>0.27129622846709978</v>
      </c>
      <c r="P20" s="57">
        <v>7.5493360687364133E-2</v>
      </c>
      <c r="Q20" s="58">
        <f t="shared" si="4"/>
        <v>6.3909999999999995E-2</v>
      </c>
      <c r="R20" s="59">
        <f t="shared" si="0"/>
        <v>0.27129999999999999</v>
      </c>
      <c r="S20" s="60">
        <f t="shared" si="0"/>
        <v>7.5490000000000002E-2</v>
      </c>
      <c r="T20" s="61"/>
      <c r="U20" s="61"/>
      <c r="V20" s="61"/>
    </row>
    <row r="21" spans="2:22">
      <c r="B21" s="56">
        <v>118.125</v>
      </c>
      <c r="C21" s="56">
        <v>545.0675</v>
      </c>
      <c r="D21" s="56">
        <f t="shared" si="1"/>
        <v>0.21671627825911469</v>
      </c>
      <c r="E21" s="56">
        <v>23.663499999999999</v>
      </c>
      <c r="F21" s="56">
        <v>205.46100000000001</v>
      </c>
      <c r="G21" s="56">
        <f t="shared" si="2"/>
        <v>0.11517270917595065</v>
      </c>
      <c r="H21" s="56">
        <v>39.134</v>
      </c>
      <c r="I21" s="56">
        <v>182.2595</v>
      </c>
      <c r="J21" s="56">
        <f t="shared" si="3"/>
        <v>0.21471583099920719</v>
      </c>
      <c r="N21" s="57">
        <v>0.21671627825911469</v>
      </c>
      <c r="O21" s="57">
        <v>0.11517270917595065</v>
      </c>
      <c r="P21" s="57">
        <v>0.21471583099920719</v>
      </c>
      <c r="Q21" s="58">
        <f t="shared" si="4"/>
        <v>0.21672</v>
      </c>
      <c r="R21" s="59">
        <f t="shared" si="0"/>
        <v>0.11516999999999999</v>
      </c>
      <c r="S21" s="60">
        <f t="shared" si="0"/>
        <v>0.21471999999999999</v>
      </c>
      <c r="T21" s="61"/>
      <c r="U21" s="61"/>
      <c r="V21" s="61"/>
    </row>
    <row r="22" spans="2:22">
      <c r="B22" s="56">
        <v>169.048</v>
      </c>
      <c r="C22" s="56">
        <v>602.22149999999999</v>
      </c>
      <c r="D22" s="56">
        <f t="shared" si="1"/>
        <v>0.28070734771176387</v>
      </c>
      <c r="E22" s="56">
        <v>34.951500000000003</v>
      </c>
      <c r="F22" s="56">
        <v>171.13499999999999</v>
      </c>
      <c r="G22" s="56">
        <f t="shared" si="2"/>
        <v>0.20423349986852488</v>
      </c>
      <c r="H22" s="56">
        <v>50.904000000000003</v>
      </c>
      <c r="I22" s="56">
        <v>181.8175</v>
      </c>
      <c r="J22" s="56">
        <f t="shared" si="3"/>
        <v>0.27997304989893712</v>
      </c>
      <c r="N22" s="57">
        <v>0.28070734771176387</v>
      </c>
      <c r="O22" s="57">
        <v>0.20423349986852488</v>
      </c>
      <c r="P22" s="57">
        <v>0.27997304989893712</v>
      </c>
      <c r="Q22" s="58">
        <f t="shared" si="4"/>
        <v>0.28071000000000002</v>
      </c>
      <c r="R22" s="59">
        <f t="shared" si="0"/>
        <v>0.20422999999999999</v>
      </c>
      <c r="S22" s="60">
        <f t="shared" si="0"/>
        <v>0.27997</v>
      </c>
      <c r="T22" s="61"/>
      <c r="U22" s="61"/>
      <c r="V22" s="61"/>
    </row>
    <row r="23" spans="2:22">
      <c r="B23" s="56">
        <v>380.221</v>
      </c>
      <c r="C23" s="56">
        <v>548.52949999999998</v>
      </c>
      <c r="D23" s="56">
        <f t="shared" si="1"/>
        <v>0.69316417804329578</v>
      </c>
      <c r="E23" s="56">
        <v>13.971500000000001</v>
      </c>
      <c r="F23" s="56">
        <v>152.80799999999999</v>
      </c>
      <c r="G23" s="56">
        <f t="shared" si="2"/>
        <v>9.1431731322967391E-2</v>
      </c>
      <c r="H23" s="56">
        <v>29.806999999999999</v>
      </c>
      <c r="I23" s="56">
        <v>127.8755</v>
      </c>
      <c r="J23" s="56">
        <f t="shared" si="3"/>
        <v>0.23309390774620625</v>
      </c>
      <c r="N23" s="57">
        <v>0.69316417804329578</v>
      </c>
      <c r="O23" s="57">
        <v>9.1431731322967391E-2</v>
      </c>
      <c r="P23" s="57">
        <v>0.23309390774620625</v>
      </c>
      <c r="Q23" s="58">
        <f t="shared" si="4"/>
        <v>0.69316</v>
      </c>
      <c r="R23" s="59">
        <f t="shared" si="0"/>
        <v>9.1429999999999997E-2</v>
      </c>
      <c r="S23" s="60">
        <f t="shared" si="0"/>
        <v>0.23308999999999999</v>
      </c>
      <c r="T23" s="61"/>
      <c r="U23" s="61"/>
      <c r="V23" s="61"/>
    </row>
    <row r="24" spans="2:22">
      <c r="B24" s="56">
        <v>161.64400000000001</v>
      </c>
      <c r="C24" s="56">
        <v>619.5675</v>
      </c>
      <c r="D24" s="56">
        <f t="shared" si="1"/>
        <v>0.26089812651567423</v>
      </c>
      <c r="E24" s="56">
        <v>23.721499999999999</v>
      </c>
      <c r="F24" s="56">
        <v>175.01900000000001</v>
      </c>
      <c r="G24" s="56">
        <f t="shared" si="2"/>
        <v>0.13553671315685725</v>
      </c>
      <c r="H24" s="56">
        <v>40.518999999999998</v>
      </c>
      <c r="I24" s="56">
        <v>153.4905</v>
      </c>
      <c r="J24" s="56">
        <f t="shared" si="3"/>
        <v>0.26398376446750776</v>
      </c>
      <c r="N24" s="57">
        <v>0.26089812651567423</v>
      </c>
      <c r="O24" s="57">
        <v>0.13553671315685725</v>
      </c>
      <c r="P24" s="57">
        <v>0.26398376446750776</v>
      </c>
      <c r="Q24" s="58">
        <f t="shared" si="4"/>
        <v>0.26090000000000002</v>
      </c>
      <c r="R24" s="59">
        <f t="shared" si="0"/>
        <v>0.13553999999999999</v>
      </c>
      <c r="S24" s="60">
        <f t="shared" si="0"/>
        <v>0.26397999999999999</v>
      </c>
      <c r="T24" s="61"/>
      <c r="U24" s="61"/>
      <c r="V24" s="61"/>
    </row>
    <row r="25" spans="2:22">
      <c r="B25" s="56">
        <v>33.375</v>
      </c>
      <c r="C25" s="56">
        <v>498.23050000000001</v>
      </c>
      <c r="D25" s="56">
        <f t="shared" si="1"/>
        <v>6.6987067230930258E-2</v>
      </c>
      <c r="E25" s="56">
        <v>111.47150000000001</v>
      </c>
      <c r="F25" s="56">
        <v>165.87450000000001</v>
      </c>
      <c r="G25" s="56">
        <f t="shared" si="2"/>
        <v>0.67202312591748581</v>
      </c>
      <c r="H25" s="56">
        <v>59.576999999999998</v>
      </c>
      <c r="I25" s="56">
        <v>84.375500000000002</v>
      </c>
      <c r="J25" s="56">
        <f t="shared" si="3"/>
        <v>0.70609359351944578</v>
      </c>
      <c r="N25" s="57">
        <v>6.6987067230930258E-2</v>
      </c>
      <c r="O25" s="57">
        <v>0.67202312591748581</v>
      </c>
      <c r="P25" s="57">
        <v>0.70609359351944578</v>
      </c>
      <c r="Q25" s="58">
        <f t="shared" si="4"/>
        <v>6.6989999999999994E-2</v>
      </c>
      <c r="R25" s="59">
        <f t="shared" si="0"/>
        <v>0.67201999999999995</v>
      </c>
      <c r="S25" s="60">
        <f t="shared" si="0"/>
        <v>0.70609</v>
      </c>
      <c r="T25" s="61"/>
      <c r="U25" s="61"/>
      <c r="V25" s="61"/>
    </row>
    <row r="26" spans="2:22">
      <c r="B26" s="56">
        <v>93.087000000000003</v>
      </c>
      <c r="C26" s="56">
        <v>215.01849999999999</v>
      </c>
      <c r="D26" s="56">
        <f t="shared" si="1"/>
        <v>0.43292553896525188</v>
      </c>
      <c r="E26" s="56">
        <v>45.798499999999997</v>
      </c>
      <c r="F26" s="56">
        <v>252.29750000000001</v>
      </c>
      <c r="G26" s="56">
        <f t="shared" si="2"/>
        <v>0.1815257780992677</v>
      </c>
      <c r="H26" s="56">
        <v>63.768999999999998</v>
      </c>
      <c r="I26" s="56">
        <v>125.4045</v>
      </c>
      <c r="J26" s="56">
        <f t="shared" si="3"/>
        <v>0.50850647305319985</v>
      </c>
      <c r="N26" s="57">
        <v>0.43292553896525188</v>
      </c>
      <c r="O26" s="57">
        <v>0.1815257780992677</v>
      </c>
      <c r="P26" s="57">
        <v>0.50850647305319985</v>
      </c>
      <c r="Q26" s="58">
        <f t="shared" si="4"/>
        <v>0.43292999999999998</v>
      </c>
      <c r="R26" s="59">
        <f t="shared" si="0"/>
        <v>0.18153</v>
      </c>
      <c r="S26" s="60">
        <f t="shared" si="0"/>
        <v>0.50851000000000002</v>
      </c>
      <c r="T26" s="61"/>
      <c r="U26" s="61"/>
      <c r="V26" s="61"/>
    </row>
    <row r="27" spans="2:22">
      <c r="B27" s="56">
        <v>236.99100000000001</v>
      </c>
      <c r="C27" s="56">
        <v>47.576500000000003</v>
      </c>
      <c r="D27" s="56">
        <f t="shared" si="1"/>
        <v>4.9812617573802189</v>
      </c>
      <c r="E27" s="56">
        <v>65.182500000000005</v>
      </c>
      <c r="F27" s="56">
        <v>175.64349999999999</v>
      </c>
      <c r="G27" s="56">
        <f t="shared" si="2"/>
        <v>0.37110681579449289</v>
      </c>
      <c r="H27" s="56">
        <v>26.268999999999998</v>
      </c>
      <c r="I27" s="56">
        <v>647.23149999999998</v>
      </c>
      <c r="J27" s="56">
        <f t="shared" si="3"/>
        <v>4.0586714336369595E-2</v>
      </c>
      <c r="N27" s="57">
        <v>4.9812617573802189</v>
      </c>
      <c r="O27" s="57">
        <v>0.37110681579449289</v>
      </c>
      <c r="P27" s="57">
        <v>4.0586714336369595E-2</v>
      </c>
      <c r="Q27" s="58">
        <f t="shared" si="4"/>
        <v>4.9812599999999998</v>
      </c>
      <c r="R27" s="59">
        <f t="shared" si="0"/>
        <v>0.37111</v>
      </c>
      <c r="S27" s="60">
        <f t="shared" si="0"/>
        <v>4.0590000000000001E-2</v>
      </c>
      <c r="T27" s="61"/>
      <c r="U27" s="61"/>
      <c r="V27" s="61"/>
    </row>
    <row r="28" spans="2:22">
      <c r="B28" s="56">
        <v>251.26</v>
      </c>
      <c r="C28" s="56">
        <v>1038.423</v>
      </c>
      <c r="D28" s="56">
        <f t="shared" si="1"/>
        <v>0.2419630535918407</v>
      </c>
      <c r="E28" s="56">
        <v>83.298500000000004</v>
      </c>
      <c r="F28" s="56">
        <v>591.89350000000002</v>
      </c>
      <c r="G28" s="56">
        <f t="shared" si="2"/>
        <v>0.14073224321605154</v>
      </c>
      <c r="H28" s="56">
        <v>36.057000000000002</v>
      </c>
      <c r="I28" s="56">
        <v>376.3655</v>
      </c>
      <c r="J28" s="56">
        <f t="shared" si="3"/>
        <v>9.5803148800833238E-2</v>
      </c>
      <c r="N28" s="57">
        <v>0.2419630535918407</v>
      </c>
      <c r="O28" s="57">
        <v>0.14073224321605154</v>
      </c>
      <c r="P28" s="57">
        <v>9.5803148800833238E-2</v>
      </c>
      <c r="Q28" s="58">
        <f t="shared" si="4"/>
        <v>0.24196000000000001</v>
      </c>
      <c r="R28" s="59">
        <f t="shared" si="0"/>
        <v>0.14072999999999999</v>
      </c>
      <c r="S28" s="60">
        <f t="shared" si="0"/>
        <v>9.5799999999999996E-2</v>
      </c>
      <c r="T28" s="61"/>
      <c r="U28" s="61"/>
      <c r="V28" s="61"/>
    </row>
    <row r="29" spans="2:22">
      <c r="B29" s="56">
        <v>122.068</v>
      </c>
      <c r="C29" s="56">
        <v>1071.846</v>
      </c>
      <c r="D29" s="56">
        <f t="shared" si="1"/>
        <v>0.11388576343989715</v>
      </c>
      <c r="E29" s="56">
        <v>76.086500000000001</v>
      </c>
      <c r="F29" s="56">
        <v>339.52850000000001</v>
      </c>
      <c r="G29" s="56">
        <f t="shared" si="2"/>
        <v>0.2240945899975996</v>
      </c>
      <c r="H29" s="56">
        <v>40.557000000000002</v>
      </c>
      <c r="I29" s="56">
        <v>233.42349999999999</v>
      </c>
      <c r="J29" s="56">
        <f t="shared" si="3"/>
        <v>0.17374857287291126</v>
      </c>
      <c r="N29" s="57">
        <v>0.11388576343989715</v>
      </c>
      <c r="O29" s="57">
        <v>0.2240945899975996</v>
      </c>
      <c r="P29" s="57">
        <v>0.17374857287291126</v>
      </c>
      <c r="Q29" s="58">
        <f t="shared" si="4"/>
        <v>0.11389000000000001</v>
      </c>
      <c r="R29" s="59">
        <f t="shared" si="0"/>
        <v>0.22409000000000001</v>
      </c>
      <c r="S29" s="60">
        <f t="shared" si="0"/>
        <v>0.17374999999999999</v>
      </c>
      <c r="T29" s="61"/>
      <c r="U29" s="61"/>
      <c r="V29" s="61"/>
    </row>
    <row r="30" spans="2:22">
      <c r="B30" s="56">
        <v>317.048</v>
      </c>
      <c r="C30" s="56">
        <v>463.23050000000001</v>
      </c>
      <c r="D30" s="56">
        <f t="shared" si="1"/>
        <v>0.68442816265336581</v>
      </c>
      <c r="E30" s="56">
        <v>66.201499999999996</v>
      </c>
      <c r="F30" s="56">
        <v>194.79750000000001</v>
      </c>
      <c r="G30" s="56">
        <f t="shared" si="2"/>
        <v>0.33984779065439746</v>
      </c>
      <c r="H30" s="56">
        <v>58.268999999999998</v>
      </c>
      <c r="I30" s="56">
        <v>189.17349999999999</v>
      </c>
      <c r="J30" s="56">
        <f t="shared" si="3"/>
        <v>0.30801882927577068</v>
      </c>
      <c r="N30" s="57">
        <v>0.68442816265336581</v>
      </c>
      <c r="O30" s="57">
        <v>0.33984779065439746</v>
      </c>
      <c r="P30" s="57">
        <v>0.30801882927577068</v>
      </c>
      <c r="Q30" s="58">
        <f t="shared" si="4"/>
        <v>0.68442999999999998</v>
      </c>
      <c r="R30" s="59">
        <f t="shared" si="0"/>
        <v>0.33984999999999999</v>
      </c>
      <c r="S30" s="60">
        <f t="shared" si="0"/>
        <v>0.30802000000000002</v>
      </c>
      <c r="T30" s="61"/>
      <c r="U30" s="61"/>
      <c r="V30" s="61"/>
    </row>
    <row r="31" spans="2:22">
      <c r="B31" s="56">
        <v>331.99099999999999</v>
      </c>
      <c r="C31" s="56">
        <v>530.42250000000001</v>
      </c>
      <c r="D31" s="56">
        <f t="shared" si="1"/>
        <v>0.62589916528804868</v>
      </c>
      <c r="E31" s="56">
        <v>156.64449999999999</v>
      </c>
      <c r="F31" s="56">
        <v>214.39349999999999</v>
      </c>
      <c r="G31" s="56">
        <f t="shared" si="2"/>
        <v>0.73064015466886822</v>
      </c>
      <c r="H31" s="56">
        <v>44.210999999999999</v>
      </c>
      <c r="I31" s="56">
        <v>199.6925</v>
      </c>
      <c r="J31" s="56">
        <f t="shared" si="3"/>
        <v>0.22139539542045894</v>
      </c>
      <c r="N31" s="57">
        <v>0.62589916528804868</v>
      </c>
      <c r="O31" s="57">
        <v>0.73064015466886822</v>
      </c>
      <c r="P31" s="57">
        <v>0.22139539542045894</v>
      </c>
      <c r="Q31" s="58">
        <f t="shared" si="4"/>
        <v>0.62590000000000001</v>
      </c>
      <c r="R31" s="59">
        <f t="shared" si="0"/>
        <v>0.73063999999999996</v>
      </c>
      <c r="S31" s="60">
        <f t="shared" si="0"/>
        <v>0.22140000000000001</v>
      </c>
      <c r="T31" s="61"/>
      <c r="U31" s="61"/>
      <c r="V31" s="61"/>
    </row>
    <row r="32" spans="2:22">
      <c r="B32" s="56">
        <v>247.798</v>
      </c>
      <c r="C32" s="56">
        <v>323.01850000000002</v>
      </c>
      <c r="D32" s="56">
        <f t="shared" si="1"/>
        <v>0.76713253265679826</v>
      </c>
      <c r="E32" s="56">
        <v>54.451500000000003</v>
      </c>
      <c r="F32" s="56">
        <v>251.5095</v>
      </c>
      <c r="G32" s="56">
        <f t="shared" si="2"/>
        <v>0.2164987803641612</v>
      </c>
      <c r="H32" s="56">
        <v>43.807000000000002</v>
      </c>
      <c r="I32" s="56">
        <v>147.50049999999999</v>
      </c>
      <c r="J32" s="56">
        <f t="shared" si="3"/>
        <v>0.29699560340473424</v>
      </c>
      <c r="N32" s="57">
        <v>0.76713253265679826</v>
      </c>
      <c r="O32" s="57">
        <v>0.2164987803641612</v>
      </c>
      <c r="P32" s="57">
        <v>0.29699560340473424</v>
      </c>
      <c r="Q32" s="58">
        <f t="shared" si="4"/>
        <v>0.76712999999999998</v>
      </c>
      <c r="R32" s="59">
        <f t="shared" si="0"/>
        <v>0.2165</v>
      </c>
      <c r="S32" s="60">
        <f t="shared" si="0"/>
        <v>0.29699999999999999</v>
      </c>
      <c r="T32" s="61"/>
      <c r="U32" s="61"/>
      <c r="V32" s="61"/>
    </row>
    <row r="33" spans="2:22">
      <c r="B33" s="56">
        <v>421.91399999999999</v>
      </c>
      <c r="C33" s="56">
        <v>581.096</v>
      </c>
      <c r="D33" s="56">
        <f t="shared" si="1"/>
        <v>0.72606591681925192</v>
      </c>
      <c r="E33" s="56">
        <v>92.048500000000004</v>
      </c>
      <c r="F33" s="56">
        <v>432.8365</v>
      </c>
      <c r="G33" s="56">
        <f t="shared" si="2"/>
        <v>0.21266344220046138</v>
      </c>
      <c r="H33" s="56">
        <v>18.692</v>
      </c>
      <c r="I33" s="56">
        <v>104.6925</v>
      </c>
      <c r="J33" s="56">
        <f t="shared" si="3"/>
        <v>0.17854192038589203</v>
      </c>
      <c r="N33" s="57">
        <v>0.72606591681925192</v>
      </c>
      <c r="O33" s="57">
        <v>0.21266344220046138</v>
      </c>
      <c r="P33" s="57">
        <v>0.17854192038589203</v>
      </c>
      <c r="Q33" s="58">
        <f t="shared" si="4"/>
        <v>0.72606999999999999</v>
      </c>
      <c r="R33" s="59">
        <f t="shared" si="0"/>
        <v>0.21265999999999999</v>
      </c>
      <c r="S33" s="60">
        <f t="shared" si="0"/>
        <v>0.17854</v>
      </c>
      <c r="T33" s="61"/>
      <c r="U33" s="61"/>
      <c r="V33" s="61"/>
    </row>
    <row r="34" spans="2:22">
      <c r="B34" s="56">
        <v>193.83699999999999</v>
      </c>
      <c r="C34" s="56">
        <v>1055.769</v>
      </c>
      <c r="D34" s="56">
        <f t="shared" si="1"/>
        <v>0.18359792719808973</v>
      </c>
      <c r="E34" s="56">
        <v>54.509500000000003</v>
      </c>
      <c r="F34" s="56">
        <v>587.0675</v>
      </c>
      <c r="G34" s="56">
        <f t="shared" si="2"/>
        <v>9.2850481418235556E-2</v>
      </c>
      <c r="H34" s="56">
        <v>51.537999999999997</v>
      </c>
      <c r="I34" s="56">
        <v>135.80699999999999</v>
      </c>
      <c r="J34" s="56">
        <f t="shared" si="3"/>
        <v>0.3794944295949399</v>
      </c>
      <c r="N34" s="57">
        <v>0.18359792719808973</v>
      </c>
      <c r="O34" s="57">
        <v>9.2850481418235556E-2</v>
      </c>
      <c r="P34" s="57">
        <v>0.3794944295949399</v>
      </c>
      <c r="Q34" s="58">
        <f t="shared" si="4"/>
        <v>0.18360000000000001</v>
      </c>
      <c r="R34" s="59">
        <f t="shared" si="0"/>
        <v>9.2850000000000002E-2</v>
      </c>
      <c r="S34" s="60">
        <f t="shared" si="0"/>
        <v>0.37948999999999999</v>
      </c>
      <c r="T34" s="61"/>
      <c r="U34" s="61"/>
      <c r="V34" s="61"/>
    </row>
    <row r="35" spans="2:22">
      <c r="B35" s="56">
        <v>311.10599999999999</v>
      </c>
      <c r="C35" s="56">
        <v>1610.5</v>
      </c>
      <c r="D35" s="56">
        <f t="shared" si="1"/>
        <v>0.19317354858739522</v>
      </c>
      <c r="E35" s="56">
        <v>79.548500000000004</v>
      </c>
      <c r="F35" s="56">
        <v>303.93299999999999</v>
      </c>
      <c r="G35" s="56">
        <f t="shared" si="2"/>
        <v>0.26173038136694604</v>
      </c>
      <c r="H35" s="56">
        <v>61.307000000000002</v>
      </c>
      <c r="I35" s="56">
        <v>265.596</v>
      </c>
      <c r="J35" s="56">
        <f t="shared" si="3"/>
        <v>0.23082802451844156</v>
      </c>
      <c r="N35" s="57">
        <v>0.19317354858739522</v>
      </c>
      <c r="O35" s="57">
        <v>0.26173038136694604</v>
      </c>
      <c r="P35" s="57">
        <v>0.23082802451844156</v>
      </c>
      <c r="Q35" s="58">
        <f t="shared" si="4"/>
        <v>0.19317000000000001</v>
      </c>
      <c r="R35" s="59">
        <f t="shared" si="0"/>
        <v>0.26173000000000002</v>
      </c>
      <c r="S35" s="60">
        <f t="shared" si="0"/>
        <v>0.23083000000000001</v>
      </c>
      <c r="T35" s="61"/>
      <c r="U35" s="61"/>
      <c r="V35" s="61"/>
    </row>
    <row r="36" spans="2:22">
      <c r="B36" s="56">
        <v>293.971</v>
      </c>
      <c r="C36" s="56">
        <v>510.25</v>
      </c>
      <c r="D36" s="56">
        <f t="shared" si="1"/>
        <v>0.57613130818226366</v>
      </c>
      <c r="E36" s="56">
        <v>95.490499999999997</v>
      </c>
      <c r="F36" s="56">
        <v>145.625</v>
      </c>
      <c r="G36" s="56">
        <f t="shared" si="2"/>
        <v>0.6557287553648069</v>
      </c>
      <c r="H36" s="56">
        <v>46.173000000000002</v>
      </c>
      <c r="I36" s="56">
        <v>147.654</v>
      </c>
      <c r="J36" s="56">
        <f t="shared" si="3"/>
        <v>0.31271079686293635</v>
      </c>
      <c r="N36" s="57">
        <v>0.57613130818226366</v>
      </c>
      <c r="O36" s="57">
        <v>0.6557287553648069</v>
      </c>
      <c r="P36" s="57">
        <v>0.31271079686293635</v>
      </c>
      <c r="Q36" s="58">
        <f t="shared" si="4"/>
        <v>0.57613000000000003</v>
      </c>
      <c r="R36" s="59">
        <f t="shared" si="0"/>
        <v>0.65573000000000004</v>
      </c>
      <c r="S36" s="60">
        <f t="shared" si="0"/>
        <v>0.31270999999999999</v>
      </c>
      <c r="T36" s="61"/>
      <c r="U36" s="61"/>
      <c r="V36" s="61"/>
    </row>
    <row r="37" spans="2:22">
      <c r="B37" s="56">
        <v>465.89400000000001</v>
      </c>
      <c r="C37" s="56">
        <v>1255.538</v>
      </c>
      <c r="D37" s="56">
        <f t="shared" si="1"/>
        <v>0.37107120612836886</v>
      </c>
      <c r="E37" s="56">
        <v>101.7985</v>
      </c>
      <c r="F37" s="56">
        <v>266.39499999999998</v>
      </c>
      <c r="G37" s="56">
        <f t="shared" si="2"/>
        <v>0.38213367368006163</v>
      </c>
      <c r="H37" s="56">
        <v>48.826999999999998</v>
      </c>
      <c r="I37" s="56">
        <v>123.577</v>
      </c>
      <c r="J37" s="56">
        <f t="shared" si="3"/>
        <v>0.3951139775200887</v>
      </c>
      <c r="N37" s="57">
        <v>0.37107120612836886</v>
      </c>
      <c r="O37" s="57">
        <v>0.38213367368006163</v>
      </c>
      <c r="P37" s="57">
        <v>0.3951139775200887</v>
      </c>
      <c r="Q37" s="58">
        <f t="shared" si="4"/>
        <v>0.37107000000000001</v>
      </c>
      <c r="R37" s="59">
        <f t="shared" si="0"/>
        <v>0.38213000000000003</v>
      </c>
      <c r="S37" s="60">
        <f t="shared" si="0"/>
        <v>0.39511000000000002</v>
      </c>
      <c r="T37" s="61"/>
      <c r="U37" s="61"/>
      <c r="V37" s="61"/>
    </row>
    <row r="38" spans="2:22">
      <c r="B38" s="56">
        <v>249.26</v>
      </c>
      <c r="C38" s="56">
        <v>709.98</v>
      </c>
      <c r="D38" s="56">
        <f t="shared" si="1"/>
        <v>0.35108031212146817</v>
      </c>
      <c r="E38" s="56">
        <v>51.913499999999999</v>
      </c>
      <c r="F38" s="56">
        <v>370.529</v>
      </c>
      <c r="G38" s="56">
        <f t="shared" si="2"/>
        <v>0.14010644241071549</v>
      </c>
      <c r="H38" s="56">
        <v>83.153999999999996</v>
      </c>
      <c r="I38" s="56">
        <v>419.51900000000001</v>
      </c>
      <c r="J38" s="56">
        <f>H38/I38</f>
        <v>0.1982127150379363</v>
      </c>
      <c r="N38" s="57">
        <v>0.35108031212146817</v>
      </c>
      <c r="O38" s="57">
        <v>0.14010644241071549</v>
      </c>
      <c r="P38" s="57">
        <v>0.1982127150379363</v>
      </c>
      <c r="Q38" s="58">
        <f t="shared" si="4"/>
        <v>0.35108</v>
      </c>
      <c r="R38" s="59">
        <f t="shared" si="0"/>
        <v>0.14011000000000001</v>
      </c>
      <c r="S38" s="60">
        <f t="shared" si="0"/>
        <v>0.19821</v>
      </c>
      <c r="T38" s="61"/>
      <c r="U38" s="61"/>
      <c r="V38" s="61"/>
    </row>
    <row r="39" spans="2:22">
      <c r="B39" s="56">
        <v>161.93299999999999</v>
      </c>
      <c r="C39" s="56">
        <v>502</v>
      </c>
      <c r="D39" s="56">
        <f t="shared" si="1"/>
        <v>0.32257569721115537</v>
      </c>
      <c r="E39" s="56">
        <v>23.413499999999999</v>
      </c>
      <c r="F39" s="56">
        <v>241.798</v>
      </c>
      <c r="G39" s="56">
        <f t="shared" si="2"/>
        <v>9.683082573056849E-2</v>
      </c>
      <c r="H39" s="56">
        <v>0</v>
      </c>
      <c r="I39" s="56">
        <v>73.173000000000002</v>
      </c>
      <c r="J39" s="56">
        <f t="shared" si="3"/>
        <v>0</v>
      </c>
      <c r="N39" s="57">
        <v>0.32257569721115537</v>
      </c>
      <c r="O39" s="57">
        <v>9.683082573056849E-2</v>
      </c>
      <c r="P39" s="57">
        <v>0</v>
      </c>
      <c r="Q39" s="58">
        <f t="shared" si="4"/>
        <v>0.32257999999999998</v>
      </c>
      <c r="R39" s="59">
        <f t="shared" si="0"/>
        <v>9.6829999999999999E-2</v>
      </c>
      <c r="S39" s="60">
        <f t="shared" si="0"/>
        <v>0</v>
      </c>
      <c r="T39" s="61"/>
      <c r="U39" s="61"/>
      <c r="V39" s="61"/>
    </row>
    <row r="40" spans="2:22">
      <c r="B40" s="56">
        <v>50.798000000000002</v>
      </c>
      <c r="C40" s="56">
        <v>426</v>
      </c>
      <c r="D40" s="56">
        <f t="shared" si="1"/>
        <v>0.11924413145539907</v>
      </c>
      <c r="E40" s="56">
        <v>111.0095</v>
      </c>
      <c r="F40" s="56">
        <v>291.91399999999999</v>
      </c>
      <c r="G40" s="56">
        <f t="shared" si="2"/>
        <v>0.38028152126996312</v>
      </c>
      <c r="H40" s="56">
        <v>71.057000000000002</v>
      </c>
      <c r="I40" s="56">
        <v>149.923</v>
      </c>
      <c r="J40" s="56">
        <f t="shared" si="3"/>
        <v>0.47395663107061625</v>
      </c>
      <c r="N40" s="57">
        <v>0.11924413145539907</v>
      </c>
      <c r="O40" s="57">
        <v>0.38028152126996312</v>
      </c>
      <c r="P40" s="57">
        <v>0.47395663107061625</v>
      </c>
      <c r="Q40" s="58">
        <f t="shared" si="4"/>
        <v>0.11924</v>
      </c>
      <c r="R40" s="59">
        <f t="shared" si="0"/>
        <v>0.38028000000000001</v>
      </c>
      <c r="S40" s="60">
        <f t="shared" si="0"/>
        <v>0.47395999999999999</v>
      </c>
      <c r="T40" s="61"/>
      <c r="U40" s="61"/>
      <c r="V40" s="61"/>
    </row>
    <row r="41" spans="2:22">
      <c r="B41" s="56">
        <v>55.414000000000001</v>
      </c>
      <c r="C41" s="56">
        <v>868.846</v>
      </c>
      <c r="D41" s="56">
        <f t="shared" si="1"/>
        <v>6.377885148806578E-2</v>
      </c>
      <c r="E41" s="56">
        <v>68.798500000000004</v>
      </c>
      <c r="F41" s="56">
        <v>269.76</v>
      </c>
      <c r="G41" s="56">
        <f t="shared" si="2"/>
        <v>0.25503595788849348</v>
      </c>
      <c r="H41" s="56">
        <v>53.960999999999999</v>
      </c>
      <c r="I41" s="56">
        <v>98.25</v>
      </c>
      <c r="J41" s="56">
        <f t="shared" si="3"/>
        <v>0.54922137404580151</v>
      </c>
      <c r="N41" s="57">
        <v>6.377885148806578E-2</v>
      </c>
      <c r="O41" s="57">
        <v>0.25503595788849348</v>
      </c>
      <c r="P41" s="57">
        <v>0.54922137404580151</v>
      </c>
      <c r="Q41" s="58">
        <f t="shared" si="4"/>
        <v>6.3780000000000003E-2</v>
      </c>
      <c r="R41" s="59">
        <f t="shared" si="0"/>
        <v>0.25503999999999999</v>
      </c>
      <c r="S41" s="60">
        <f t="shared" si="0"/>
        <v>0.54922000000000004</v>
      </c>
      <c r="T41" s="61"/>
      <c r="U41" s="61"/>
      <c r="V41" s="61"/>
    </row>
    <row r="42" spans="2:22">
      <c r="B42" s="56">
        <v>209.60599999999999</v>
      </c>
      <c r="C42" s="56">
        <v>337.096</v>
      </c>
      <c r="D42" s="56">
        <f t="shared" si="1"/>
        <v>0.62179913140470366</v>
      </c>
      <c r="E42" s="56">
        <v>84.490499999999997</v>
      </c>
      <c r="F42" s="56">
        <v>397.49099999999999</v>
      </c>
      <c r="G42" s="56">
        <f t="shared" si="2"/>
        <v>0.21255952964972791</v>
      </c>
      <c r="H42" s="56">
        <v>12.211</v>
      </c>
      <c r="I42" s="56">
        <v>212.79750000000001</v>
      </c>
      <c r="J42" s="56">
        <f t="shared" si="3"/>
        <v>5.7383192941646399E-2</v>
      </c>
      <c r="N42" s="57">
        <v>0.62179913140470366</v>
      </c>
      <c r="O42" s="57">
        <v>0.21255952964972791</v>
      </c>
      <c r="P42" s="57">
        <v>5.7383192941646399E-2</v>
      </c>
      <c r="Q42" s="58">
        <f t="shared" si="4"/>
        <v>0.62180000000000002</v>
      </c>
      <c r="R42" s="59">
        <f t="shared" si="0"/>
        <v>0.21256</v>
      </c>
      <c r="S42" s="60">
        <f t="shared" si="0"/>
        <v>5.738E-2</v>
      </c>
      <c r="T42" s="61"/>
      <c r="U42" s="61"/>
      <c r="V42" s="61"/>
    </row>
    <row r="43" spans="2:22">
      <c r="B43" s="56">
        <v>184.56800000000001</v>
      </c>
      <c r="C43" s="56">
        <v>322.88400000000001</v>
      </c>
      <c r="D43" s="56">
        <f t="shared" si="1"/>
        <v>0.57162324549993182</v>
      </c>
      <c r="E43" s="56">
        <v>42.144500000000001</v>
      </c>
      <c r="F43" s="56">
        <v>209.85599999999999</v>
      </c>
      <c r="G43" s="56">
        <f t="shared" si="2"/>
        <v>0.20082580436108571</v>
      </c>
      <c r="H43" s="56">
        <v>12.327</v>
      </c>
      <c r="I43" s="56">
        <v>202.8365</v>
      </c>
      <c r="J43" s="56">
        <f t="shared" si="3"/>
        <v>6.0773085711891106E-2</v>
      </c>
      <c r="N43" s="57">
        <v>0.57162324549993182</v>
      </c>
      <c r="O43" s="57">
        <v>0.20082580436108571</v>
      </c>
      <c r="P43" s="57">
        <v>6.0773085711891106E-2</v>
      </c>
      <c r="Q43" s="58">
        <f t="shared" si="4"/>
        <v>0.57162000000000002</v>
      </c>
      <c r="R43" s="59">
        <f t="shared" si="0"/>
        <v>0.20083000000000001</v>
      </c>
      <c r="S43" s="60">
        <f t="shared" si="0"/>
        <v>6.0769999999999998E-2</v>
      </c>
      <c r="T43" s="61"/>
      <c r="U43" s="61"/>
      <c r="V43" s="61"/>
    </row>
    <row r="44" spans="2:22">
      <c r="B44" s="56">
        <v>179.56800000000001</v>
      </c>
      <c r="C44" s="56">
        <v>778.75</v>
      </c>
      <c r="D44" s="56">
        <f t="shared" si="1"/>
        <v>0.23058491171749601</v>
      </c>
      <c r="E44" s="56">
        <v>33.278500000000001</v>
      </c>
      <c r="F44" s="56">
        <v>527.64499999999998</v>
      </c>
      <c r="G44" s="56">
        <f t="shared" si="2"/>
        <v>6.3069867050763298E-2</v>
      </c>
      <c r="H44" s="56">
        <v>48.231000000000002</v>
      </c>
      <c r="I44" s="56">
        <v>595.12450000000001</v>
      </c>
      <c r="J44" s="56">
        <f t="shared" si="3"/>
        <v>8.1043546350385506E-2</v>
      </c>
      <c r="N44" s="57">
        <v>0.23058491171749601</v>
      </c>
      <c r="O44" s="57">
        <v>6.3069867050763298E-2</v>
      </c>
      <c r="P44" s="57">
        <v>8.1043546350385506E-2</v>
      </c>
      <c r="Q44" s="58">
        <f t="shared" si="4"/>
        <v>0.23058000000000001</v>
      </c>
      <c r="R44" s="59">
        <f t="shared" si="0"/>
        <v>6.3070000000000001E-2</v>
      </c>
      <c r="S44" s="60">
        <f t="shared" si="0"/>
        <v>8.1040000000000001E-2</v>
      </c>
      <c r="T44" s="61"/>
      <c r="U44" s="61"/>
      <c r="V44" s="61"/>
    </row>
    <row r="45" spans="2:22">
      <c r="B45" s="56">
        <v>95.048000000000002</v>
      </c>
      <c r="C45" s="56">
        <v>1866.077</v>
      </c>
      <c r="D45" s="56">
        <f t="shared" si="1"/>
        <v>5.0934661324264753E-2</v>
      </c>
      <c r="E45" s="56">
        <v>40.701500000000003</v>
      </c>
      <c r="F45" s="56">
        <v>242.952</v>
      </c>
      <c r="G45" s="56">
        <f t="shared" si="2"/>
        <v>0.16752897691725116</v>
      </c>
      <c r="H45" s="56">
        <v>29.442</v>
      </c>
      <c r="I45" s="56">
        <v>265.4905</v>
      </c>
      <c r="J45" s="56">
        <f t="shared" si="3"/>
        <v>0.11089662341967038</v>
      </c>
      <c r="N45" s="57">
        <v>5.0934661324264753E-2</v>
      </c>
      <c r="O45" s="57">
        <v>0.16752897691725116</v>
      </c>
      <c r="P45" s="57">
        <v>0.11089662341967038</v>
      </c>
      <c r="Q45" s="58">
        <f t="shared" si="4"/>
        <v>5.0930000000000003E-2</v>
      </c>
      <c r="R45" s="59">
        <f t="shared" si="0"/>
        <v>0.16753000000000001</v>
      </c>
      <c r="S45" s="60">
        <f t="shared" si="0"/>
        <v>0.1109</v>
      </c>
      <c r="T45" s="61"/>
      <c r="U45" s="61"/>
      <c r="V45" s="61"/>
    </row>
    <row r="46" spans="2:22">
      <c r="B46" s="56">
        <v>206.58699999999999</v>
      </c>
      <c r="C46" s="56">
        <v>666.23</v>
      </c>
      <c r="D46" s="56">
        <f t="shared" si="1"/>
        <v>0.31008360476111851</v>
      </c>
      <c r="E46" s="56">
        <v>163.14449999999999</v>
      </c>
      <c r="F46" s="56">
        <v>282.49099999999999</v>
      </c>
      <c r="G46" s="56">
        <f t="shared" si="2"/>
        <v>0.5775210537680846</v>
      </c>
      <c r="H46" s="56">
        <v>16.692</v>
      </c>
      <c r="I46" s="56">
        <v>270.64449999999999</v>
      </c>
      <c r="J46" s="56">
        <f t="shared" si="3"/>
        <v>6.1675001708883799E-2</v>
      </c>
      <c r="N46" s="57">
        <v>0.31008360476111851</v>
      </c>
      <c r="O46" s="57">
        <v>0.5775210537680846</v>
      </c>
      <c r="P46" s="57">
        <v>6.1675001708883799E-2</v>
      </c>
      <c r="Q46" s="58">
        <f t="shared" si="4"/>
        <v>0.31008000000000002</v>
      </c>
      <c r="R46" s="59">
        <f t="shared" si="0"/>
        <v>0.57752000000000003</v>
      </c>
      <c r="S46" s="60">
        <f t="shared" si="0"/>
        <v>6.1679999999999999E-2</v>
      </c>
      <c r="T46" s="61"/>
      <c r="U46" s="61"/>
      <c r="V46" s="61"/>
    </row>
    <row r="47" spans="2:22">
      <c r="B47" s="56">
        <v>345.125</v>
      </c>
      <c r="C47" s="56">
        <v>338.173</v>
      </c>
      <c r="D47" s="56">
        <f t="shared" si="1"/>
        <v>1.0205575252903101</v>
      </c>
      <c r="E47" s="56">
        <v>106.2985</v>
      </c>
      <c r="F47" s="56">
        <v>289.971</v>
      </c>
      <c r="G47" s="56">
        <f t="shared" si="2"/>
        <v>0.36658321004514244</v>
      </c>
      <c r="H47" s="56">
        <v>13.981</v>
      </c>
      <c r="I47" s="56">
        <v>349.8175</v>
      </c>
      <c r="J47" s="56">
        <f t="shared" si="3"/>
        <v>3.9966553988865623E-2</v>
      </c>
      <c r="N47" s="57">
        <v>1.0205575252903101</v>
      </c>
      <c r="O47" s="57">
        <v>0.36658321004514244</v>
      </c>
      <c r="P47" s="57">
        <v>3.9966553988865623E-2</v>
      </c>
      <c r="Q47" s="58">
        <f t="shared" si="4"/>
        <v>1.0205599999999999</v>
      </c>
      <c r="R47" s="59">
        <f t="shared" si="0"/>
        <v>0.36658000000000002</v>
      </c>
      <c r="S47" s="60">
        <f t="shared" si="0"/>
        <v>3.9969999999999999E-2</v>
      </c>
      <c r="T47" s="61"/>
      <c r="U47" s="61"/>
      <c r="V47" s="61"/>
    </row>
    <row r="48" spans="2:22">
      <c r="B48" s="56">
        <v>259.279</v>
      </c>
      <c r="C48" s="56">
        <v>1388.788</v>
      </c>
      <c r="D48" s="56">
        <f t="shared" si="1"/>
        <v>0.18669444148422942</v>
      </c>
      <c r="E48" s="56">
        <v>92.278499999999994</v>
      </c>
      <c r="F48" s="56">
        <v>184.18299999999999</v>
      </c>
      <c r="G48" s="56">
        <f t="shared" si="2"/>
        <v>0.50101529457116023</v>
      </c>
      <c r="H48" s="56">
        <v>2.7109999999999999</v>
      </c>
      <c r="I48" s="56">
        <v>356.29750000000001</v>
      </c>
      <c r="J48" s="56">
        <f t="shared" si="3"/>
        <v>7.6088100533963886E-3</v>
      </c>
      <c r="N48" s="57">
        <v>0.18669444148422942</v>
      </c>
      <c r="O48" s="57">
        <v>0.50101529457116023</v>
      </c>
      <c r="P48" s="57">
        <v>7.6088100533963886E-3</v>
      </c>
      <c r="Q48" s="58">
        <f t="shared" si="4"/>
        <v>0.18668999999999999</v>
      </c>
      <c r="R48" s="59">
        <f t="shared" si="0"/>
        <v>0.50102000000000002</v>
      </c>
      <c r="S48" s="60">
        <f t="shared" si="0"/>
        <v>7.6099999999999996E-3</v>
      </c>
      <c r="T48" s="61"/>
      <c r="U48" s="61"/>
      <c r="V48" s="61"/>
    </row>
    <row r="49" spans="2:22">
      <c r="B49" s="56">
        <v>337.971</v>
      </c>
      <c r="C49" s="56">
        <v>612.25</v>
      </c>
      <c r="D49" s="56">
        <f t="shared" si="1"/>
        <v>0.55201469987750107</v>
      </c>
      <c r="E49" s="56">
        <v>101.4905</v>
      </c>
      <c r="F49" s="56">
        <v>164.33699999999999</v>
      </c>
      <c r="G49" s="56">
        <f t="shared" si="2"/>
        <v>0.61757546991852108</v>
      </c>
      <c r="H49" s="56">
        <v>39.210999999999999</v>
      </c>
      <c r="I49" s="56">
        <v>174.7595</v>
      </c>
      <c r="J49" s="56">
        <f t="shared" si="3"/>
        <v>0.22437120728772969</v>
      </c>
      <c r="N49" s="57">
        <v>0.55201469987750107</v>
      </c>
      <c r="O49" s="57">
        <v>0.61757546991852108</v>
      </c>
      <c r="P49" s="57">
        <v>0.22437120728772969</v>
      </c>
      <c r="Q49" s="58">
        <f t="shared" si="4"/>
        <v>0.55201</v>
      </c>
      <c r="R49" s="59">
        <f t="shared" si="0"/>
        <v>0.61758000000000002</v>
      </c>
      <c r="S49" s="60">
        <f t="shared" si="0"/>
        <v>0.22437000000000001</v>
      </c>
      <c r="T49" s="61"/>
      <c r="U49" s="61"/>
      <c r="V49" s="61"/>
    </row>
    <row r="50" spans="2:22">
      <c r="B50" s="56">
        <v>272.279</v>
      </c>
      <c r="C50" s="56">
        <v>363.39400000000001</v>
      </c>
      <c r="D50" s="56">
        <f t="shared" si="1"/>
        <v>0.74926663621303602</v>
      </c>
      <c r="E50" s="56">
        <v>81.278499999999994</v>
      </c>
      <c r="F50" s="56">
        <v>394.471</v>
      </c>
      <c r="G50" s="56">
        <f t="shared" si="2"/>
        <v>0.20604429729942123</v>
      </c>
      <c r="H50" s="56">
        <v>81.384</v>
      </c>
      <c r="I50" s="56">
        <v>309.42349999999999</v>
      </c>
      <c r="J50" s="56">
        <f t="shared" si="3"/>
        <v>0.26301816119331595</v>
      </c>
      <c r="N50" s="57">
        <v>0.74926663621303602</v>
      </c>
      <c r="O50" s="57">
        <v>0.20604429729942123</v>
      </c>
      <c r="P50" s="57">
        <v>0.26301816119331595</v>
      </c>
      <c r="Q50" s="58">
        <f t="shared" si="4"/>
        <v>0.74926999999999999</v>
      </c>
      <c r="R50" s="59">
        <f t="shared" si="0"/>
        <v>0.20604</v>
      </c>
      <c r="S50" s="60">
        <f t="shared" si="0"/>
        <v>0.26301999999999998</v>
      </c>
      <c r="T50" s="61"/>
      <c r="U50" s="61"/>
      <c r="V50" s="61"/>
    </row>
    <row r="51" spans="2:22">
      <c r="B51" s="56">
        <v>278.548</v>
      </c>
      <c r="C51" s="56">
        <v>439.798</v>
      </c>
      <c r="D51" s="56">
        <f t="shared" si="1"/>
        <v>0.63335440361256756</v>
      </c>
      <c r="E51" s="56">
        <v>67.528499999999994</v>
      </c>
      <c r="F51" s="56">
        <v>627.4615</v>
      </c>
      <c r="G51" s="56">
        <f t="shared" si="2"/>
        <v>0.10762174252922289</v>
      </c>
      <c r="H51" s="56">
        <v>8.0960000000000001</v>
      </c>
      <c r="I51" s="56">
        <v>120.09650000000001</v>
      </c>
      <c r="J51" s="56">
        <f t="shared" si="3"/>
        <v>6.7412455816780667E-2</v>
      </c>
      <c r="N51" s="57">
        <v>0.63335440361256756</v>
      </c>
      <c r="O51" s="57">
        <v>0.10762174252922289</v>
      </c>
      <c r="P51" s="57">
        <v>6.7412455816780667E-2</v>
      </c>
      <c r="Q51" s="58">
        <f t="shared" si="4"/>
        <v>0.63334999999999997</v>
      </c>
      <c r="R51" s="59">
        <f t="shared" si="0"/>
        <v>0.10761999999999999</v>
      </c>
      <c r="S51" s="60">
        <f t="shared" si="0"/>
        <v>6.7409999999999998E-2</v>
      </c>
      <c r="T51" s="61"/>
      <c r="U51" s="61"/>
      <c r="V51" s="61"/>
    </row>
    <row r="52" spans="2:22">
      <c r="B52" s="56">
        <v>322.85599999999999</v>
      </c>
      <c r="C52" s="56">
        <v>885.35599999999999</v>
      </c>
      <c r="D52" s="56">
        <f t="shared" si="1"/>
        <v>0.36466235051211038</v>
      </c>
      <c r="E52" s="56">
        <v>48.894500000000001</v>
      </c>
      <c r="F52" s="56">
        <v>1396.403</v>
      </c>
      <c r="G52" s="56">
        <f t="shared" si="2"/>
        <v>3.5014605382543577E-2</v>
      </c>
      <c r="H52" s="56">
        <v>18.768999999999998</v>
      </c>
      <c r="I52" s="56">
        <v>593.1345</v>
      </c>
      <c r="J52" s="56">
        <f t="shared" si="3"/>
        <v>3.1643750279236833E-2</v>
      </c>
      <c r="N52" s="57">
        <v>0.36466235051211038</v>
      </c>
      <c r="O52" s="57">
        <v>3.5014605382543577E-2</v>
      </c>
      <c r="P52" s="57">
        <v>3.1643750279236833E-2</v>
      </c>
      <c r="Q52" s="58">
        <f t="shared" si="4"/>
        <v>0.36465999999999998</v>
      </c>
      <c r="R52" s="59">
        <f t="shared" si="0"/>
        <v>3.5009999999999999E-2</v>
      </c>
      <c r="S52" s="60">
        <f t="shared" si="0"/>
        <v>3.1640000000000001E-2</v>
      </c>
      <c r="T52" s="61"/>
      <c r="U52" s="61"/>
      <c r="V52" s="61"/>
    </row>
    <row r="53" spans="2:22">
      <c r="B53" s="56">
        <v>115.971</v>
      </c>
      <c r="C53" s="56">
        <v>727.529</v>
      </c>
      <c r="D53" s="56">
        <f t="shared" si="1"/>
        <v>0.15940395503134583</v>
      </c>
      <c r="E53" s="56">
        <v>43.874499999999998</v>
      </c>
      <c r="F53" s="56">
        <v>687.0385</v>
      </c>
      <c r="G53" s="56">
        <f t="shared" si="2"/>
        <v>6.3860322238127848E-2</v>
      </c>
      <c r="H53" s="56">
        <v>5.5960000000000001</v>
      </c>
      <c r="I53" s="56">
        <v>229.92349999999999</v>
      </c>
      <c r="J53" s="56">
        <f t="shared" si="3"/>
        <v>2.4338529989322538E-2</v>
      </c>
      <c r="N53" s="57">
        <v>0.15940395503134583</v>
      </c>
      <c r="O53" s="57">
        <v>6.3860322238127848E-2</v>
      </c>
      <c r="P53" s="57">
        <v>2.4338529989322538E-2</v>
      </c>
      <c r="Q53" s="58">
        <f t="shared" si="4"/>
        <v>0.15939999999999999</v>
      </c>
      <c r="R53" s="59">
        <f t="shared" si="0"/>
        <v>6.386E-2</v>
      </c>
      <c r="S53" s="60">
        <f t="shared" si="0"/>
        <v>2.4340000000000001E-2</v>
      </c>
      <c r="T53" s="61"/>
      <c r="U53" s="61"/>
      <c r="V53" s="61"/>
    </row>
    <row r="54" spans="2:22">
      <c r="B54" s="56">
        <v>258.18299999999999</v>
      </c>
      <c r="C54" s="56">
        <v>1638.413</v>
      </c>
      <c r="D54" s="56">
        <f t="shared" si="1"/>
        <v>0.15758114712224572</v>
      </c>
      <c r="E54" s="56">
        <v>19.221499999999999</v>
      </c>
      <c r="F54" s="56">
        <v>309.67349999999999</v>
      </c>
      <c r="G54" s="56">
        <f t="shared" si="2"/>
        <v>6.2070212659462304E-2</v>
      </c>
      <c r="H54" s="56">
        <v>16.422999999999998</v>
      </c>
      <c r="I54" s="56">
        <v>150.40350000000001</v>
      </c>
      <c r="J54" s="56">
        <f t="shared" si="3"/>
        <v>0.10919293766434955</v>
      </c>
      <c r="N54" s="57">
        <v>0.15758114712224572</v>
      </c>
      <c r="O54" s="57">
        <v>6.2070212659462304E-2</v>
      </c>
      <c r="P54" s="57">
        <v>0.10919293766434955</v>
      </c>
      <c r="Q54" s="58">
        <f t="shared" si="4"/>
        <v>0.15758</v>
      </c>
      <c r="R54" s="59">
        <f t="shared" si="0"/>
        <v>6.207E-2</v>
      </c>
      <c r="S54" s="60">
        <f t="shared" si="0"/>
        <v>0.10919</v>
      </c>
      <c r="T54" s="61"/>
      <c r="U54" s="61"/>
      <c r="V54" s="61"/>
    </row>
    <row r="55" spans="2:22">
      <c r="B55" s="56">
        <v>114.26</v>
      </c>
      <c r="C55" s="56">
        <v>530.64400000000001</v>
      </c>
      <c r="D55" s="56">
        <f t="shared" si="1"/>
        <v>0.21532326757675579</v>
      </c>
      <c r="E55" s="56">
        <v>61.413499999999999</v>
      </c>
      <c r="F55" s="56">
        <v>150.98050000000001</v>
      </c>
      <c r="G55" s="56">
        <f t="shared" si="2"/>
        <v>0.40676444971370473</v>
      </c>
      <c r="H55" s="56">
        <v>1.8460000000000001</v>
      </c>
      <c r="I55" s="56">
        <v>148.1155</v>
      </c>
      <c r="J55" s="56">
        <f t="shared" si="3"/>
        <v>1.2463246587966824E-2</v>
      </c>
      <c r="N55" s="57">
        <v>0.21532326757675579</v>
      </c>
      <c r="O55" s="57">
        <v>0.40676444971370473</v>
      </c>
      <c r="P55" s="57">
        <v>1.2463246587966824E-2</v>
      </c>
      <c r="Q55" s="58">
        <f t="shared" si="4"/>
        <v>0.21532000000000001</v>
      </c>
      <c r="R55" s="59">
        <f t="shared" si="0"/>
        <v>0.40676000000000001</v>
      </c>
      <c r="S55" s="60">
        <f t="shared" si="0"/>
        <v>1.2460000000000001E-2</v>
      </c>
      <c r="T55" s="61"/>
      <c r="U55" s="61"/>
      <c r="V55" s="61"/>
    </row>
    <row r="56" spans="2:22">
      <c r="B56" s="56">
        <v>202.221</v>
      </c>
      <c r="C56" s="56">
        <v>551.298</v>
      </c>
      <c r="D56" s="56">
        <f t="shared" si="1"/>
        <v>0.36680887650599131</v>
      </c>
      <c r="E56" s="56">
        <v>13.028499999999999</v>
      </c>
      <c r="F56" s="56">
        <v>224.2115</v>
      </c>
      <c r="G56" s="56">
        <f t="shared" si="2"/>
        <v>5.8108080986033275E-2</v>
      </c>
      <c r="H56" s="56">
        <v>20.768999999999998</v>
      </c>
      <c r="I56" s="56">
        <v>309.73050000000001</v>
      </c>
      <c r="J56" s="56">
        <f t="shared" si="3"/>
        <v>6.7055068842106283E-2</v>
      </c>
      <c r="N56" s="57">
        <v>0.36680887650599131</v>
      </c>
      <c r="O56" s="57">
        <v>5.8108080986033275E-2</v>
      </c>
      <c r="P56" s="57">
        <v>6.7055068842106283E-2</v>
      </c>
      <c r="Q56" s="58">
        <f t="shared" si="4"/>
        <v>0.36681000000000002</v>
      </c>
      <c r="R56" s="59">
        <f t="shared" si="0"/>
        <v>5.8110000000000002E-2</v>
      </c>
      <c r="S56" s="60">
        <f t="shared" si="0"/>
        <v>6.7059999999999995E-2</v>
      </c>
      <c r="T56" s="61"/>
      <c r="U56" s="61"/>
      <c r="V56" s="61"/>
    </row>
    <row r="57" spans="2:22">
      <c r="B57" s="56">
        <v>159.029</v>
      </c>
      <c r="C57" s="56">
        <v>816.18200000000002</v>
      </c>
      <c r="D57" s="56">
        <f t="shared" si="1"/>
        <v>0.19484502231120018</v>
      </c>
      <c r="E57" s="56">
        <v>0.89449999999999996</v>
      </c>
      <c r="F57" s="56">
        <v>582.90350000000001</v>
      </c>
      <c r="G57" s="56">
        <f t="shared" si="2"/>
        <v>1.5345593224264393E-3</v>
      </c>
      <c r="H57" s="56">
        <v>18.913499999999999</v>
      </c>
      <c r="I57" s="56">
        <v>256.90350000000001</v>
      </c>
      <c r="J57" s="56">
        <f t="shared" si="3"/>
        <v>7.3621028907741623E-2</v>
      </c>
      <c r="N57" s="57">
        <v>0.19484502231120018</v>
      </c>
      <c r="O57" s="57">
        <v>1.5345593224264393E-3</v>
      </c>
      <c r="P57" s="57">
        <v>7.3621028907741623E-2</v>
      </c>
      <c r="Q57" s="58">
        <f t="shared" si="4"/>
        <v>0.19485</v>
      </c>
      <c r="R57" s="59">
        <f t="shared" si="0"/>
        <v>1.5299999999999999E-3</v>
      </c>
      <c r="S57" s="60">
        <f t="shared" si="0"/>
        <v>7.3620000000000005E-2</v>
      </c>
      <c r="T57" s="61"/>
      <c r="U57" s="61"/>
      <c r="V57" s="61"/>
    </row>
    <row r="58" spans="2:22">
      <c r="B58" s="56">
        <v>159.375</v>
      </c>
      <c r="C58" s="56">
        <v>234.76499999999999</v>
      </c>
      <c r="D58" s="56">
        <f t="shared" si="1"/>
        <v>0.67887035972142362</v>
      </c>
      <c r="E58" s="56">
        <v>34.124499999999998</v>
      </c>
      <c r="F58" s="56">
        <v>290.76949999999999</v>
      </c>
      <c r="G58" s="56">
        <f t="shared" si="2"/>
        <v>0.11735928286838887</v>
      </c>
      <c r="H58" s="56">
        <v>12.029500000000001</v>
      </c>
      <c r="I58" s="56">
        <v>174.57650000000001</v>
      </c>
      <c r="J58" s="56">
        <f t="shared" si="3"/>
        <v>6.8906754345516144E-2</v>
      </c>
      <c r="N58" s="57">
        <v>0.67887035972142362</v>
      </c>
      <c r="O58" s="57">
        <v>0.11735928286838887</v>
      </c>
      <c r="P58" s="57">
        <v>6.8906754345516144E-2</v>
      </c>
      <c r="Q58" s="58">
        <f t="shared" si="4"/>
        <v>0.67886999999999997</v>
      </c>
      <c r="R58" s="59">
        <f t="shared" si="0"/>
        <v>0.11736000000000001</v>
      </c>
      <c r="S58" s="60">
        <f t="shared" si="0"/>
        <v>6.8909999999999999E-2</v>
      </c>
      <c r="T58" s="61"/>
      <c r="U58" s="61"/>
      <c r="V58" s="61"/>
    </row>
    <row r="59" spans="2:22">
      <c r="B59" s="56">
        <v>129.35599999999999</v>
      </c>
      <c r="C59" s="56">
        <v>537.279</v>
      </c>
      <c r="D59" s="56">
        <f t="shared" si="1"/>
        <v>0.24076131767666334</v>
      </c>
      <c r="E59" s="56">
        <v>13.798500000000001</v>
      </c>
      <c r="F59" s="56">
        <v>164.4615</v>
      </c>
      <c r="G59" s="56">
        <f t="shared" si="2"/>
        <v>8.3901095393146732E-2</v>
      </c>
      <c r="H59" s="56">
        <v>29.779499999999999</v>
      </c>
      <c r="I59" s="56">
        <v>177.2885</v>
      </c>
      <c r="J59" s="56">
        <f t="shared" si="3"/>
        <v>0.16797197787786572</v>
      </c>
      <c r="N59" s="57">
        <v>0.24076131767666334</v>
      </c>
      <c r="O59" s="57">
        <v>8.3901095393146732E-2</v>
      </c>
      <c r="P59" s="57">
        <v>0.16797197787786572</v>
      </c>
      <c r="Q59" s="58">
        <f t="shared" si="4"/>
        <v>0.24076</v>
      </c>
      <c r="R59" s="59">
        <f t="shared" si="0"/>
        <v>8.3900000000000002E-2</v>
      </c>
      <c r="S59" s="60">
        <f t="shared" si="0"/>
        <v>0.16797000000000001</v>
      </c>
      <c r="T59" s="61"/>
      <c r="U59" s="61"/>
      <c r="V59" s="61"/>
    </row>
    <row r="60" spans="2:22">
      <c r="B60" s="56">
        <v>193.202</v>
      </c>
      <c r="C60" s="56">
        <v>459.18200000000002</v>
      </c>
      <c r="D60" s="56">
        <f t="shared" si="1"/>
        <v>0.42075255563153607</v>
      </c>
      <c r="E60" s="56">
        <v>4.8745000000000003</v>
      </c>
      <c r="F60" s="56">
        <v>265.6345</v>
      </c>
      <c r="G60" s="56">
        <f t="shared" si="2"/>
        <v>1.8350402526780218E-2</v>
      </c>
      <c r="H60" s="56">
        <v>51.394500000000001</v>
      </c>
      <c r="I60" s="56">
        <v>123.9615</v>
      </c>
      <c r="J60" s="56">
        <f t="shared" si="3"/>
        <v>0.41460050096199225</v>
      </c>
      <c r="N60" s="57">
        <v>0.42075255563153607</v>
      </c>
      <c r="O60" s="57">
        <v>1.8350402526780218E-2</v>
      </c>
      <c r="P60" s="57">
        <v>0.41460050096199225</v>
      </c>
      <c r="Q60" s="58">
        <f t="shared" si="4"/>
        <v>0.42075000000000001</v>
      </c>
      <c r="R60" s="59">
        <f t="shared" si="0"/>
        <v>1.8350000000000002E-2</v>
      </c>
      <c r="S60" s="60">
        <f t="shared" si="0"/>
        <v>0.41460000000000002</v>
      </c>
      <c r="T60" s="61"/>
      <c r="U60" s="61"/>
      <c r="V60" s="61"/>
    </row>
    <row r="61" spans="2:22">
      <c r="B61" s="56">
        <v>314.721</v>
      </c>
      <c r="C61" s="56">
        <v>433.875</v>
      </c>
      <c r="D61" s="56">
        <f t="shared" si="1"/>
        <v>0.72537251512532408</v>
      </c>
      <c r="E61" s="56">
        <v>18.586500000000001</v>
      </c>
      <c r="F61" s="56">
        <v>231.5385</v>
      </c>
      <c r="G61" s="56">
        <f t="shared" si="2"/>
        <v>8.0273906931244698E-2</v>
      </c>
      <c r="H61" s="56">
        <v>54.471499999999999</v>
      </c>
      <c r="I61" s="56">
        <v>116.3455</v>
      </c>
      <c r="J61" s="56">
        <f t="shared" si="3"/>
        <v>0.46818742452436923</v>
      </c>
      <c r="N61" s="57">
        <v>0.72537251512532408</v>
      </c>
      <c r="O61" s="57">
        <v>8.0273906931244698E-2</v>
      </c>
      <c r="P61" s="57">
        <v>0.46818742452436923</v>
      </c>
      <c r="Q61" s="58">
        <f t="shared" si="4"/>
        <v>0.72536999999999996</v>
      </c>
      <c r="R61" s="59">
        <f t="shared" si="0"/>
        <v>8.0269999999999994E-2</v>
      </c>
      <c r="S61" s="60">
        <f t="shared" si="0"/>
        <v>0.46819</v>
      </c>
      <c r="T61" s="61"/>
      <c r="U61" s="61"/>
      <c r="V61" s="61"/>
    </row>
    <row r="62" spans="2:22">
      <c r="B62" s="56">
        <v>217.721</v>
      </c>
      <c r="C62" s="56">
        <v>1288.721</v>
      </c>
      <c r="D62" s="56">
        <f t="shared" si="1"/>
        <v>0.16894347186086051</v>
      </c>
      <c r="E62" s="56">
        <v>89.394499999999994</v>
      </c>
      <c r="F62" s="56">
        <v>414.6925</v>
      </c>
      <c r="G62" s="56">
        <f t="shared" si="2"/>
        <v>0.21556816195132536</v>
      </c>
      <c r="H62" s="56">
        <v>52.394500000000001</v>
      </c>
      <c r="I62" s="56">
        <v>112.9615</v>
      </c>
      <c r="J62" s="56">
        <f t="shared" si="3"/>
        <v>0.46382617086352429</v>
      </c>
      <c r="N62" s="57">
        <v>0.16894347186086051</v>
      </c>
      <c r="O62" s="57">
        <v>0.21556816195132536</v>
      </c>
      <c r="P62" s="57">
        <v>0.46382617086352429</v>
      </c>
      <c r="Q62" s="58">
        <f t="shared" si="4"/>
        <v>0.16894000000000001</v>
      </c>
      <c r="R62" s="59">
        <f t="shared" si="0"/>
        <v>0.21557000000000001</v>
      </c>
      <c r="S62" s="60">
        <f t="shared" si="0"/>
        <v>0.46383000000000002</v>
      </c>
      <c r="T62" s="61"/>
      <c r="U62" s="61"/>
      <c r="V62" s="61"/>
    </row>
    <row r="63" spans="2:22">
      <c r="B63" s="56">
        <v>229.49100000000001</v>
      </c>
      <c r="C63" s="56">
        <v>657.35599999999999</v>
      </c>
      <c r="D63" s="56">
        <f t="shared" si="1"/>
        <v>0.34911220099915419</v>
      </c>
      <c r="E63" s="56">
        <v>0</v>
      </c>
      <c r="F63" s="56">
        <v>318.51949999999999</v>
      </c>
      <c r="G63" s="56">
        <f t="shared" si="2"/>
        <v>0</v>
      </c>
      <c r="H63" s="56">
        <v>19.682500000000001</v>
      </c>
      <c r="I63" s="56">
        <v>535.48149999999998</v>
      </c>
      <c r="J63" s="56">
        <f t="shared" si="3"/>
        <v>3.6756638651381984E-2</v>
      </c>
      <c r="N63" s="57">
        <v>0.34911220099915419</v>
      </c>
      <c r="O63" s="57">
        <v>0</v>
      </c>
      <c r="P63" s="57">
        <v>3.6756638651381984E-2</v>
      </c>
      <c r="Q63" s="58">
        <f t="shared" si="4"/>
        <v>0.34910999999999998</v>
      </c>
      <c r="R63" s="59">
        <f t="shared" si="0"/>
        <v>0</v>
      </c>
      <c r="S63" s="60">
        <f t="shared" si="0"/>
        <v>3.6760000000000001E-2</v>
      </c>
      <c r="T63" s="61"/>
      <c r="U63" s="61"/>
      <c r="V63" s="61"/>
    </row>
    <row r="64" spans="2:22">
      <c r="B64" s="56">
        <v>305.779</v>
      </c>
      <c r="C64" s="56">
        <v>485.58600000000001</v>
      </c>
      <c r="D64" s="56">
        <f t="shared" si="1"/>
        <v>0.62971131787160251</v>
      </c>
      <c r="E64" s="56">
        <v>58.019500000000001</v>
      </c>
      <c r="F64" s="56">
        <v>312.84649999999999</v>
      </c>
      <c r="G64" s="56">
        <f t="shared" si="2"/>
        <v>0.18545676553837107</v>
      </c>
      <c r="H64" s="56">
        <v>132.1635</v>
      </c>
      <c r="I64" s="56">
        <v>117.4235</v>
      </c>
      <c r="J64" s="56">
        <f t="shared" si="3"/>
        <v>1.1255285355997735</v>
      </c>
      <c r="N64" s="57">
        <v>0.62971131787160251</v>
      </c>
      <c r="O64" s="57">
        <v>0.18545676553837107</v>
      </c>
      <c r="P64" s="57">
        <v>1.1255285355997735</v>
      </c>
      <c r="Q64" s="58">
        <f t="shared" si="4"/>
        <v>0.62970999999999999</v>
      </c>
      <c r="R64" s="59">
        <f t="shared" si="0"/>
        <v>0.18546000000000001</v>
      </c>
      <c r="S64" s="60">
        <f t="shared" si="0"/>
        <v>1.1255299999999999</v>
      </c>
      <c r="T64" s="61"/>
      <c r="U64" s="61"/>
      <c r="V64" s="61"/>
    </row>
    <row r="65" spans="2:22">
      <c r="B65" s="56">
        <v>305.779</v>
      </c>
      <c r="C65" s="56">
        <v>327.50900000000001</v>
      </c>
      <c r="D65" s="56">
        <f t="shared" si="1"/>
        <v>0.93365067830197024</v>
      </c>
      <c r="E65" s="56">
        <v>0</v>
      </c>
      <c r="F65" s="56">
        <v>684.26949999999999</v>
      </c>
      <c r="G65" s="56">
        <f t="shared" si="2"/>
        <v>0</v>
      </c>
      <c r="H65" s="56">
        <v>34.952500000000001</v>
      </c>
      <c r="I65" s="56">
        <v>252.6925</v>
      </c>
      <c r="J65" s="56">
        <f t="shared" si="3"/>
        <v>0.13832029047162064</v>
      </c>
      <c r="N65" s="57">
        <v>0.93365067830197024</v>
      </c>
      <c r="O65" s="57">
        <v>0</v>
      </c>
      <c r="P65" s="57">
        <v>0.13832029047162064</v>
      </c>
      <c r="Q65" s="58">
        <f t="shared" si="4"/>
        <v>0.93364999999999998</v>
      </c>
      <c r="R65" s="59">
        <f t="shared" si="0"/>
        <v>0</v>
      </c>
      <c r="S65" s="60">
        <f t="shared" si="0"/>
        <v>0.13832</v>
      </c>
      <c r="T65" s="61"/>
      <c r="U65" s="61"/>
      <c r="V65" s="61"/>
    </row>
    <row r="66" spans="2:22">
      <c r="B66" s="56">
        <v>214.01</v>
      </c>
      <c r="C66" s="56">
        <v>942.99</v>
      </c>
      <c r="D66" s="56">
        <f t="shared" si="1"/>
        <v>0.22694832394829212</v>
      </c>
      <c r="E66" s="56">
        <v>0</v>
      </c>
      <c r="F66" s="56">
        <v>334.1345</v>
      </c>
      <c r="G66" s="56">
        <f t="shared" si="2"/>
        <v>0</v>
      </c>
      <c r="H66" s="56">
        <v>15.221500000000001</v>
      </c>
      <c r="I66" s="56">
        <v>582.48149999999998</v>
      </c>
      <c r="J66" s="56">
        <f t="shared" si="3"/>
        <v>2.6132160420545548E-2</v>
      </c>
      <c r="N66" s="57">
        <v>0.22694832394829212</v>
      </c>
      <c r="O66" s="57">
        <v>0</v>
      </c>
      <c r="P66" s="57">
        <v>2.6132160420545548E-2</v>
      </c>
      <c r="Q66" s="58">
        <f t="shared" si="4"/>
        <v>0.22695000000000001</v>
      </c>
      <c r="R66" s="59">
        <f t="shared" si="4"/>
        <v>0</v>
      </c>
      <c r="S66" s="60">
        <f t="shared" si="4"/>
        <v>2.613E-2</v>
      </c>
      <c r="T66" s="61"/>
      <c r="U66" s="61"/>
      <c r="V66" s="61"/>
    </row>
    <row r="67" spans="2:22">
      <c r="B67" s="56">
        <v>201.58699999999999</v>
      </c>
      <c r="C67" s="56">
        <v>539.43200000000002</v>
      </c>
      <c r="D67" s="56">
        <f t="shared" ref="D67:D130" si="5">B67/C67</f>
        <v>0.37370233875632142</v>
      </c>
      <c r="E67" s="56">
        <v>5.6924999999999999</v>
      </c>
      <c r="F67" s="56">
        <v>273.4425</v>
      </c>
      <c r="G67" s="56">
        <f t="shared" ref="G67:G130" si="6">E67/F67</f>
        <v>2.0817905044022051E-2</v>
      </c>
      <c r="H67" s="56">
        <v>48.509500000000003</v>
      </c>
      <c r="I67" s="56">
        <v>293.1925</v>
      </c>
      <c r="J67" s="56">
        <f t="shared" ref="J67:J130" si="7">H67/I67</f>
        <v>0.16545273156714446</v>
      </c>
      <c r="N67" s="57">
        <v>0.37370233875632142</v>
      </c>
      <c r="O67" s="57">
        <v>2.0817905044022051E-2</v>
      </c>
      <c r="P67" s="57">
        <v>0.16545273156714446</v>
      </c>
      <c r="Q67" s="58">
        <f t="shared" ref="Q67:S130" si="8">ROUND(N67,5)</f>
        <v>0.37369999999999998</v>
      </c>
      <c r="R67" s="59">
        <f t="shared" si="8"/>
        <v>2.0820000000000002E-2</v>
      </c>
      <c r="S67" s="60">
        <f t="shared" si="8"/>
        <v>0.16545000000000001</v>
      </c>
      <c r="T67" s="61"/>
      <c r="U67" s="61"/>
      <c r="V67" s="61"/>
    </row>
    <row r="68" spans="2:22">
      <c r="B68" s="56">
        <v>257.298</v>
      </c>
      <c r="C68" s="56">
        <v>195.68199999999999</v>
      </c>
      <c r="D68" s="56">
        <f t="shared" si="5"/>
        <v>1.3148782207867868</v>
      </c>
      <c r="E68" s="56">
        <v>53.019500000000001</v>
      </c>
      <c r="F68" s="56">
        <v>385.8075</v>
      </c>
      <c r="G68" s="56">
        <f t="shared" si="6"/>
        <v>0.13742475198123416</v>
      </c>
      <c r="H68" s="56">
        <v>53.182499999999997</v>
      </c>
      <c r="I68" s="56">
        <v>33.904499999999999</v>
      </c>
      <c r="J68" s="56">
        <f t="shared" si="7"/>
        <v>1.5685970888820069</v>
      </c>
      <c r="N68" s="57">
        <v>1.3148782207867868</v>
      </c>
      <c r="O68" s="57">
        <v>0.13742475198123416</v>
      </c>
      <c r="P68" s="57">
        <v>1.5685970888820069</v>
      </c>
      <c r="Q68" s="58">
        <f t="shared" si="8"/>
        <v>1.31488</v>
      </c>
      <c r="R68" s="59">
        <f t="shared" si="8"/>
        <v>0.13741999999999999</v>
      </c>
      <c r="S68" s="60">
        <f t="shared" si="8"/>
        <v>1.5686</v>
      </c>
      <c r="T68" s="61"/>
      <c r="U68" s="61"/>
      <c r="V68" s="61"/>
    </row>
    <row r="69" spans="2:22">
      <c r="B69" s="56">
        <v>200.10599999999999</v>
      </c>
      <c r="C69" s="56">
        <v>381.7115</v>
      </c>
      <c r="D69" s="56">
        <f t="shared" si="5"/>
        <v>0.52423361622586695</v>
      </c>
      <c r="E69" s="56">
        <v>80.653499999999994</v>
      </c>
      <c r="F69" s="56">
        <v>574.5575</v>
      </c>
      <c r="G69" s="56">
        <f t="shared" si="6"/>
        <v>0.14037498422699207</v>
      </c>
      <c r="H69" s="56">
        <v>44.547499999999999</v>
      </c>
      <c r="I69" s="56">
        <v>24.942499999999999</v>
      </c>
      <c r="J69" s="56">
        <f t="shared" si="7"/>
        <v>1.7860078179813572</v>
      </c>
      <c r="N69" s="57">
        <v>0.52423361622586695</v>
      </c>
      <c r="O69" s="57">
        <v>0.14037498422699207</v>
      </c>
      <c r="P69" s="57">
        <v>1.7860078179813572</v>
      </c>
      <c r="Q69" s="58">
        <f t="shared" si="8"/>
        <v>0.52422999999999997</v>
      </c>
      <c r="R69" s="59">
        <f t="shared" si="8"/>
        <v>0.14036999999999999</v>
      </c>
      <c r="S69" s="60">
        <f t="shared" si="8"/>
        <v>1.7860100000000001</v>
      </c>
      <c r="T69" s="61"/>
      <c r="U69" s="61"/>
      <c r="V69" s="61"/>
    </row>
    <row r="70" spans="2:22">
      <c r="B70" s="56">
        <v>215.74100000000001</v>
      </c>
      <c r="C70" s="56">
        <v>232.09649999999999</v>
      </c>
      <c r="D70" s="56">
        <f t="shared" si="5"/>
        <v>0.92953146643745177</v>
      </c>
      <c r="E70" s="56">
        <v>115.6345</v>
      </c>
      <c r="F70" s="56">
        <v>653.15350000000001</v>
      </c>
      <c r="G70" s="56">
        <f t="shared" si="6"/>
        <v>0.17704031288204075</v>
      </c>
      <c r="H70" s="56">
        <v>26.086500000000001</v>
      </c>
      <c r="I70" s="56">
        <v>162.61500000000001</v>
      </c>
      <c r="J70" s="56">
        <f t="shared" si="7"/>
        <v>0.16041878055529932</v>
      </c>
      <c r="N70" s="57">
        <v>0.92953146643745177</v>
      </c>
      <c r="O70" s="57">
        <v>0.17704031288204075</v>
      </c>
      <c r="P70" s="57">
        <v>0.16041878055529932</v>
      </c>
      <c r="Q70" s="58">
        <f t="shared" si="8"/>
        <v>0.92952999999999997</v>
      </c>
      <c r="R70" s="59">
        <f t="shared" si="8"/>
        <v>0.17704</v>
      </c>
      <c r="S70" s="60">
        <f t="shared" si="8"/>
        <v>0.16042000000000001</v>
      </c>
      <c r="T70" s="61"/>
      <c r="U70" s="61"/>
      <c r="V70" s="61"/>
    </row>
    <row r="71" spans="2:22">
      <c r="B71" s="56">
        <v>231.471</v>
      </c>
      <c r="C71" s="56">
        <v>575.15350000000001</v>
      </c>
      <c r="D71" s="56">
        <f t="shared" si="5"/>
        <v>0.40245082399741983</v>
      </c>
      <c r="E71" s="56">
        <v>41.384500000000003</v>
      </c>
      <c r="F71" s="56">
        <v>538.15350000000001</v>
      </c>
      <c r="G71" s="56">
        <f t="shared" si="6"/>
        <v>7.6900921391387406E-2</v>
      </c>
      <c r="H71" s="56">
        <v>126.5865</v>
      </c>
      <c r="I71" s="56">
        <v>198.827</v>
      </c>
      <c r="J71" s="56">
        <f t="shared" si="7"/>
        <v>0.63666654931171318</v>
      </c>
      <c r="N71" s="57">
        <v>0.40245082399741983</v>
      </c>
      <c r="O71" s="57">
        <v>7.6900921391387406E-2</v>
      </c>
      <c r="P71" s="57">
        <v>0.63666654931171318</v>
      </c>
      <c r="Q71" s="58">
        <f t="shared" si="8"/>
        <v>0.40244999999999997</v>
      </c>
      <c r="R71" s="59">
        <f t="shared" si="8"/>
        <v>7.6899999999999996E-2</v>
      </c>
      <c r="S71" s="60">
        <f t="shared" si="8"/>
        <v>0.63666999999999996</v>
      </c>
      <c r="T71" s="61"/>
      <c r="U71" s="61"/>
      <c r="V71" s="61"/>
    </row>
    <row r="72" spans="2:22">
      <c r="B72" s="56">
        <v>112.89400000000001</v>
      </c>
      <c r="C72" s="56">
        <v>506.76949999999999</v>
      </c>
      <c r="D72" s="56">
        <f t="shared" si="5"/>
        <v>0.22277189136283854</v>
      </c>
      <c r="E72" s="56">
        <v>0</v>
      </c>
      <c r="F72" s="56">
        <v>256.84649999999999</v>
      </c>
      <c r="G72" s="56">
        <f t="shared" si="6"/>
        <v>0</v>
      </c>
      <c r="H72" s="56">
        <v>34.240499999999997</v>
      </c>
      <c r="I72" s="56">
        <v>151</v>
      </c>
      <c r="J72" s="56">
        <f t="shared" si="7"/>
        <v>0.22675827814569535</v>
      </c>
      <c r="N72" s="57">
        <v>0.22277189136283854</v>
      </c>
      <c r="O72" s="57">
        <v>0</v>
      </c>
      <c r="P72" s="57">
        <v>0.22675827814569535</v>
      </c>
      <c r="Q72" s="58">
        <f t="shared" si="8"/>
        <v>0.22277</v>
      </c>
      <c r="R72" s="59">
        <f t="shared" si="8"/>
        <v>0</v>
      </c>
      <c r="S72" s="60">
        <f t="shared" si="8"/>
        <v>0.22675999999999999</v>
      </c>
      <c r="T72" s="61"/>
      <c r="U72" s="61"/>
      <c r="V72" s="61"/>
    </row>
    <row r="73" spans="2:22">
      <c r="B73" s="56">
        <v>116.375</v>
      </c>
      <c r="C73" s="56">
        <v>352.65350000000001</v>
      </c>
      <c r="D73" s="56">
        <f t="shared" si="5"/>
        <v>0.32999814265277388</v>
      </c>
      <c r="E73" s="56">
        <v>0</v>
      </c>
      <c r="F73" s="56">
        <v>367.67349999999999</v>
      </c>
      <c r="G73" s="56">
        <f t="shared" si="6"/>
        <v>0</v>
      </c>
      <c r="H73" s="56">
        <v>24.720500000000001</v>
      </c>
      <c r="I73" s="56">
        <v>367.75</v>
      </c>
      <c r="J73" s="56">
        <f t="shared" si="7"/>
        <v>6.7220938137321551E-2</v>
      </c>
      <c r="N73" s="57">
        <v>0.32999814265277388</v>
      </c>
      <c r="O73" s="57">
        <v>0</v>
      </c>
      <c r="P73" s="57">
        <v>6.7220938137321551E-2</v>
      </c>
      <c r="Q73" s="58">
        <f t="shared" si="8"/>
        <v>0.33</v>
      </c>
      <c r="R73" s="59">
        <f t="shared" si="8"/>
        <v>0</v>
      </c>
      <c r="S73" s="60">
        <f t="shared" si="8"/>
        <v>6.7220000000000002E-2</v>
      </c>
      <c r="T73" s="61"/>
      <c r="U73" s="61"/>
      <c r="V73" s="61"/>
    </row>
    <row r="74" spans="2:22">
      <c r="B74" s="56">
        <v>696.221</v>
      </c>
      <c r="C74" s="56">
        <v>227.59649999999999</v>
      </c>
      <c r="D74" s="56">
        <f t="shared" si="5"/>
        <v>3.0590145279035488</v>
      </c>
      <c r="E74" s="56">
        <v>0</v>
      </c>
      <c r="F74" s="56">
        <v>362.90350000000001</v>
      </c>
      <c r="G74" s="56">
        <f t="shared" si="6"/>
        <v>0</v>
      </c>
      <c r="H74" s="56">
        <v>23.740500000000001</v>
      </c>
      <c r="I74" s="56">
        <v>263.154</v>
      </c>
      <c r="J74" s="56">
        <f t="shared" si="7"/>
        <v>9.0215235185480747E-2</v>
      </c>
      <c r="N74" s="57">
        <v>3.0590145279035488</v>
      </c>
      <c r="O74" s="57">
        <v>0</v>
      </c>
      <c r="P74" s="57">
        <v>9.0215235185480747E-2</v>
      </c>
      <c r="Q74" s="58">
        <f t="shared" si="8"/>
        <v>3.0590099999999998</v>
      </c>
      <c r="R74" s="59">
        <f t="shared" si="8"/>
        <v>0</v>
      </c>
      <c r="S74" s="60">
        <f t="shared" si="8"/>
        <v>9.0219999999999995E-2</v>
      </c>
      <c r="T74" s="61"/>
      <c r="U74" s="61"/>
      <c r="V74" s="61"/>
    </row>
    <row r="75" spans="2:22">
      <c r="B75" s="56">
        <v>921.548</v>
      </c>
      <c r="C75" s="56">
        <v>307.3845</v>
      </c>
      <c r="D75" s="56">
        <f t="shared" si="5"/>
        <v>2.9980301544157237</v>
      </c>
      <c r="E75" s="56">
        <v>0</v>
      </c>
      <c r="F75" s="56">
        <v>257.76949999999999</v>
      </c>
      <c r="G75" s="56">
        <f t="shared" si="6"/>
        <v>0</v>
      </c>
      <c r="H75" s="56">
        <v>37.528500000000001</v>
      </c>
      <c r="I75" s="56">
        <v>590.55799999999999</v>
      </c>
      <c r="J75" s="56">
        <f t="shared" si="7"/>
        <v>6.3547526237897042E-2</v>
      </c>
      <c r="N75" s="57">
        <v>2.9980301544157237</v>
      </c>
      <c r="O75" s="57">
        <v>0</v>
      </c>
      <c r="P75" s="57">
        <v>6.3547526237897042E-2</v>
      </c>
      <c r="Q75" s="58">
        <f t="shared" si="8"/>
        <v>2.99803</v>
      </c>
      <c r="R75" s="59">
        <f t="shared" si="8"/>
        <v>0</v>
      </c>
      <c r="S75" s="60">
        <f t="shared" si="8"/>
        <v>6.3549999999999995E-2</v>
      </c>
      <c r="T75" s="61"/>
      <c r="U75" s="61"/>
      <c r="V75" s="61"/>
    </row>
    <row r="76" spans="2:22">
      <c r="B76" s="56">
        <v>942.798</v>
      </c>
      <c r="C76" s="56">
        <v>892.1155</v>
      </c>
      <c r="D76" s="56">
        <f t="shared" si="5"/>
        <v>1.0568115899791002</v>
      </c>
      <c r="E76" s="56">
        <v>192.48050000000001</v>
      </c>
      <c r="F76" s="56">
        <v>812.51949999999999</v>
      </c>
      <c r="G76" s="56">
        <f t="shared" si="6"/>
        <v>0.23689339148168137</v>
      </c>
      <c r="H76" s="56">
        <v>22.163499999999999</v>
      </c>
      <c r="I76" s="56">
        <v>186.26900000000001</v>
      </c>
      <c r="J76" s="56">
        <f t="shared" si="7"/>
        <v>0.11898651949599771</v>
      </c>
      <c r="N76" s="57">
        <v>1.0568115899791002</v>
      </c>
      <c r="O76" s="57">
        <v>0.23689339148168137</v>
      </c>
      <c r="P76" s="57">
        <v>0.11898651949599771</v>
      </c>
      <c r="Q76" s="58">
        <f t="shared" si="8"/>
        <v>1.05681</v>
      </c>
      <c r="R76" s="59">
        <f t="shared" si="8"/>
        <v>0.23688999999999999</v>
      </c>
      <c r="S76" s="60">
        <f t="shared" si="8"/>
        <v>0.11899</v>
      </c>
      <c r="T76" s="61"/>
      <c r="U76" s="61"/>
      <c r="V76" s="61"/>
    </row>
    <row r="77" spans="2:22">
      <c r="B77" s="56">
        <v>185.85599999999999</v>
      </c>
      <c r="C77" s="56">
        <v>527.1345</v>
      </c>
      <c r="D77" s="56">
        <f t="shared" si="5"/>
        <v>0.35257794737396242</v>
      </c>
      <c r="E77" s="56">
        <v>48.307499999999997</v>
      </c>
      <c r="F77" s="56">
        <v>503.8075</v>
      </c>
      <c r="G77" s="56">
        <f t="shared" si="6"/>
        <v>9.5884836966500089E-2</v>
      </c>
      <c r="H77" s="56">
        <v>115.4135</v>
      </c>
      <c r="I77" s="56">
        <v>355.86500000000001</v>
      </c>
      <c r="J77" s="56">
        <f t="shared" si="7"/>
        <v>0.32431821055737425</v>
      </c>
      <c r="N77" s="57">
        <v>0.35257794737396242</v>
      </c>
      <c r="O77" s="57">
        <v>9.5884836966500089E-2</v>
      </c>
      <c r="P77" s="57">
        <v>0.32431821055737425</v>
      </c>
      <c r="Q77" s="58">
        <f t="shared" si="8"/>
        <v>0.35258</v>
      </c>
      <c r="R77" s="59">
        <f t="shared" si="8"/>
        <v>9.5880000000000007E-2</v>
      </c>
      <c r="S77" s="60">
        <f t="shared" si="8"/>
        <v>0.32432</v>
      </c>
      <c r="T77" s="61"/>
      <c r="U77" s="61"/>
      <c r="V77" s="61"/>
    </row>
    <row r="78" spans="2:22">
      <c r="B78" s="56">
        <v>392.721</v>
      </c>
      <c r="C78" s="56">
        <v>294.6345</v>
      </c>
      <c r="D78" s="56">
        <f t="shared" si="5"/>
        <v>1.3329090788756917</v>
      </c>
      <c r="E78" s="56">
        <v>49.884500000000003</v>
      </c>
      <c r="F78" s="56">
        <v>513.50049999999999</v>
      </c>
      <c r="G78" s="56">
        <f t="shared" si="6"/>
        <v>9.7145961883191939E-2</v>
      </c>
      <c r="H78" s="56">
        <v>43.490499999999997</v>
      </c>
      <c r="I78" s="56">
        <v>89.105999999999995</v>
      </c>
      <c r="J78" s="56">
        <f t="shared" si="7"/>
        <v>0.48807599937153501</v>
      </c>
      <c r="N78" s="57">
        <v>1.3329090788756917</v>
      </c>
      <c r="O78" s="57">
        <v>9.7145961883191939E-2</v>
      </c>
      <c r="P78" s="57">
        <v>0.48807599937153501</v>
      </c>
      <c r="Q78" s="58">
        <f t="shared" si="8"/>
        <v>1.33291</v>
      </c>
      <c r="R78" s="59">
        <f t="shared" si="8"/>
        <v>9.715E-2</v>
      </c>
      <c r="S78" s="60">
        <f t="shared" si="8"/>
        <v>0.48808000000000001</v>
      </c>
      <c r="T78" s="61"/>
      <c r="U78" s="61"/>
      <c r="V78" s="61"/>
    </row>
    <row r="79" spans="2:22">
      <c r="B79" s="56">
        <v>182.875</v>
      </c>
      <c r="C79" s="56">
        <v>107.7115</v>
      </c>
      <c r="D79" s="56">
        <f t="shared" si="5"/>
        <v>1.6978224237894746</v>
      </c>
      <c r="E79" s="56">
        <v>127.2885</v>
      </c>
      <c r="F79" s="56">
        <v>669.3075</v>
      </c>
      <c r="G79" s="56">
        <f t="shared" si="6"/>
        <v>0.19017940184444371</v>
      </c>
      <c r="H79" s="56">
        <v>36.163499999999999</v>
      </c>
      <c r="I79" s="56">
        <v>93.587000000000003</v>
      </c>
      <c r="J79" s="56">
        <f t="shared" si="7"/>
        <v>0.38641584835500653</v>
      </c>
      <c r="N79" s="57">
        <v>1.6978224237894746</v>
      </c>
      <c r="O79" s="57">
        <v>0.19017940184444371</v>
      </c>
      <c r="P79" s="57">
        <v>0.38641584835500653</v>
      </c>
      <c r="Q79" s="58">
        <f t="shared" si="8"/>
        <v>1.6978200000000001</v>
      </c>
      <c r="R79" s="59">
        <f t="shared" si="8"/>
        <v>0.19017999999999999</v>
      </c>
      <c r="S79" s="60">
        <f t="shared" si="8"/>
        <v>0.38641999999999999</v>
      </c>
      <c r="T79" s="61"/>
      <c r="U79" s="61"/>
      <c r="V79" s="61"/>
    </row>
    <row r="80" spans="2:22">
      <c r="B80" s="56">
        <v>211.452</v>
      </c>
      <c r="C80" s="56">
        <v>997.82650000000001</v>
      </c>
      <c r="D80" s="56">
        <f t="shared" si="5"/>
        <v>0.21191259201875276</v>
      </c>
      <c r="E80" s="56">
        <v>208.3845</v>
      </c>
      <c r="F80" s="56">
        <v>295.26949999999999</v>
      </c>
      <c r="G80" s="56">
        <f t="shared" si="6"/>
        <v>0.70574339713380485</v>
      </c>
      <c r="H80" s="56">
        <v>38.644500000000001</v>
      </c>
      <c r="I80" s="56">
        <v>414.529</v>
      </c>
      <c r="J80" s="56">
        <f t="shared" si="7"/>
        <v>9.3225081960490105E-2</v>
      </c>
      <c r="N80" s="57">
        <v>0.21191259201875276</v>
      </c>
      <c r="O80" s="57">
        <v>0.70574339713380485</v>
      </c>
      <c r="P80" s="57">
        <v>9.3225081960490105E-2</v>
      </c>
      <c r="Q80" s="58">
        <f t="shared" si="8"/>
        <v>0.21190999999999999</v>
      </c>
      <c r="R80" s="59">
        <f t="shared" si="8"/>
        <v>0.70574000000000003</v>
      </c>
      <c r="S80" s="60">
        <f t="shared" si="8"/>
        <v>9.3229999999999993E-2</v>
      </c>
      <c r="T80" s="61"/>
      <c r="U80" s="61"/>
      <c r="V80" s="61"/>
    </row>
    <row r="81" spans="2:22">
      <c r="B81" s="56">
        <v>226.91399999999999</v>
      </c>
      <c r="C81" s="56">
        <v>417.42349999999999</v>
      </c>
      <c r="D81" s="56">
        <f t="shared" si="5"/>
        <v>0.54360619370974561</v>
      </c>
      <c r="E81" s="56">
        <v>12.423500000000001</v>
      </c>
      <c r="F81" s="56">
        <v>357.67349999999999</v>
      </c>
      <c r="G81" s="56">
        <f t="shared" si="6"/>
        <v>3.4734191937619091E-2</v>
      </c>
      <c r="H81" s="56">
        <v>34.894500000000001</v>
      </c>
      <c r="I81" s="56">
        <v>477.89499999999998</v>
      </c>
      <c r="J81" s="56">
        <f t="shared" si="7"/>
        <v>7.3017085343014682E-2</v>
      </c>
      <c r="N81" s="57">
        <v>0.54360619370974561</v>
      </c>
      <c r="O81" s="57">
        <v>3.4734191937619091E-2</v>
      </c>
      <c r="P81" s="57">
        <v>7.3017085343014682E-2</v>
      </c>
      <c r="Q81" s="58">
        <f t="shared" si="8"/>
        <v>0.54361000000000004</v>
      </c>
      <c r="R81" s="59">
        <f t="shared" si="8"/>
        <v>3.4729999999999997E-2</v>
      </c>
      <c r="S81" s="60">
        <f t="shared" si="8"/>
        <v>7.3020000000000002E-2</v>
      </c>
      <c r="T81" s="61"/>
      <c r="U81" s="61"/>
      <c r="V81" s="61"/>
    </row>
    <row r="82" spans="2:22">
      <c r="B82" s="56">
        <v>169.74100000000001</v>
      </c>
      <c r="C82" s="56">
        <v>557.98050000000001</v>
      </c>
      <c r="D82" s="56">
        <f t="shared" si="5"/>
        <v>0.30420597135562982</v>
      </c>
      <c r="E82" s="56">
        <v>0</v>
      </c>
      <c r="F82" s="56">
        <v>269.59649999999999</v>
      </c>
      <c r="G82" s="56">
        <f t="shared" si="6"/>
        <v>0</v>
      </c>
      <c r="H82" s="56">
        <v>50.144500000000001</v>
      </c>
      <c r="I82" s="56">
        <v>87.317999999999998</v>
      </c>
      <c r="J82" s="56">
        <f t="shared" si="7"/>
        <v>0.57427449094115768</v>
      </c>
      <c r="N82" s="57">
        <v>0.30420597135562982</v>
      </c>
      <c r="O82" s="57">
        <v>0</v>
      </c>
      <c r="P82" s="57">
        <v>0.57427449094115768</v>
      </c>
      <c r="Q82" s="58">
        <f t="shared" si="8"/>
        <v>0.30420999999999998</v>
      </c>
      <c r="R82" s="59">
        <f t="shared" si="8"/>
        <v>0</v>
      </c>
      <c r="S82" s="60">
        <f t="shared" si="8"/>
        <v>0.57426999999999995</v>
      </c>
      <c r="T82" s="61"/>
      <c r="U82" s="61"/>
      <c r="V82" s="61"/>
    </row>
    <row r="83" spans="2:22">
      <c r="B83" s="56">
        <v>184.08699999999999</v>
      </c>
      <c r="C83" s="56">
        <v>156.1635</v>
      </c>
      <c r="D83" s="56">
        <f t="shared" si="5"/>
        <v>1.1788093888776827</v>
      </c>
      <c r="E83" s="56">
        <v>45.807499999999997</v>
      </c>
      <c r="F83" s="56">
        <v>522.01949999999999</v>
      </c>
      <c r="G83" s="56">
        <f t="shared" si="6"/>
        <v>8.7750553379710911E-2</v>
      </c>
      <c r="H83" s="56">
        <v>37.567500000000003</v>
      </c>
      <c r="I83" s="56">
        <v>77.201999999999998</v>
      </c>
      <c r="J83" s="56">
        <f t="shared" si="7"/>
        <v>0.48661304111292458</v>
      </c>
      <c r="N83" s="57">
        <v>1.1788093888776827</v>
      </c>
      <c r="O83" s="57">
        <v>8.7750553379710911E-2</v>
      </c>
      <c r="P83" s="57">
        <v>0.48661304111292458</v>
      </c>
      <c r="Q83" s="58">
        <f t="shared" si="8"/>
        <v>1.1788099999999999</v>
      </c>
      <c r="R83" s="59">
        <f t="shared" si="8"/>
        <v>8.7749999999999995E-2</v>
      </c>
      <c r="S83" s="60">
        <f t="shared" si="8"/>
        <v>0.48660999999999999</v>
      </c>
      <c r="T83" s="61"/>
      <c r="U83" s="61"/>
      <c r="V83" s="61"/>
    </row>
    <row r="84" spans="2:22">
      <c r="B84" s="56">
        <v>466.346</v>
      </c>
      <c r="C84" s="56">
        <v>704.8845</v>
      </c>
      <c r="D84" s="56">
        <f t="shared" si="5"/>
        <v>0.66159207643238005</v>
      </c>
      <c r="E84" s="56">
        <v>66.500500000000002</v>
      </c>
      <c r="F84" s="56">
        <v>538.1155</v>
      </c>
      <c r="G84" s="56">
        <f t="shared" si="6"/>
        <v>0.12358034659845331</v>
      </c>
      <c r="H84" s="56">
        <v>64.951499999999996</v>
      </c>
      <c r="I84" s="56">
        <v>64.337000000000003</v>
      </c>
      <c r="J84" s="56">
        <f t="shared" si="7"/>
        <v>1.0095512690986523</v>
      </c>
      <c r="N84" s="57">
        <v>0.66159207643238005</v>
      </c>
      <c r="O84" s="57">
        <v>0.12358034659845331</v>
      </c>
      <c r="P84" s="57">
        <v>1.0095512690986523</v>
      </c>
      <c r="Q84" s="58">
        <f t="shared" si="8"/>
        <v>0.66159000000000001</v>
      </c>
      <c r="R84" s="59">
        <f t="shared" si="8"/>
        <v>0.12358</v>
      </c>
      <c r="S84" s="60">
        <f t="shared" si="8"/>
        <v>1.0095499999999999</v>
      </c>
      <c r="T84" s="61"/>
      <c r="U84" s="61"/>
      <c r="V84" s="61"/>
    </row>
    <row r="85" spans="2:22">
      <c r="B85" s="56">
        <v>197.673</v>
      </c>
      <c r="C85" s="56">
        <v>279.7885</v>
      </c>
      <c r="D85" s="56">
        <f t="shared" si="5"/>
        <v>0.70650866636763132</v>
      </c>
      <c r="E85" s="56">
        <v>19.250499999999999</v>
      </c>
      <c r="F85" s="56">
        <v>1072.962</v>
      </c>
      <c r="G85" s="56">
        <f t="shared" si="6"/>
        <v>1.7941455522189974E-2</v>
      </c>
      <c r="H85" s="56">
        <v>51.278500000000001</v>
      </c>
      <c r="I85" s="56">
        <v>215.99</v>
      </c>
      <c r="J85" s="56">
        <f t="shared" si="7"/>
        <v>0.23741145423399232</v>
      </c>
      <c r="N85" s="57">
        <v>0.70650866636763132</v>
      </c>
      <c r="O85" s="57">
        <v>1.7941455522189974E-2</v>
      </c>
      <c r="P85" s="57">
        <v>0.23741145423399232</v>
      </c>
      <c r="Q85" s="58">
        <f t="shared" si="8"/>
        <v>0.70650999999999997</v>
      </c>
      <c r="R85" s="59">
        <f t="shared" si="8"/>
        <v>1.7940000000000001E-2</v>
      </c>
      <c r="S85" s="60">
        <f t="shared" si="8"/>
        <v>0.23741000000000001</v>
      </c>
      <c r="T85" s="61"/>
      <c r="U85" s="61"/>
      <c r="V85" s="61"/>
    </row>
    <row r="86" spans="2:22">
      <c r="B86" s="56">
        <v>167.53800000000001</v>
      </c>
      <c r="C86" s="56">
        <v>312.34649999999999</v>
      </c>
      <c r="D86" s="56">
        <f t="shared" si="5"/>
        <v>0.53638507234753718</v>
      </c>
      <c r="E86" s="56">
        <v>12.846500000000001</v>
      </c>
      <c r="F86" s="56">
        <v>274.7115</v>
      </c>
      <c r="G86" s="56">
        <f t="shared" si="6"/>
        <v>4.6763604727141021E-2</v>
      </c>
      <c r="H86" s="56">
        <v>66.663499999999999</v>
      </c>
      <c r="I86" s="56">
        <v>239.06700000000001</v>
      </c>
      <c r="J86" s="56">
        <f t="shared" si="7"/>
        <v>0.27884860729418948</v>
      </c>
      <c r="N86" s="57">
        <v>0.53638507234753718</v>
      </c>
      <c r="O86" s="57">
        <v>4.6763604727141021E-2</v>
      </c>
      <c r="P86" s="57">
        <v>0.27884860729418948</v>
      </c>
      <c r="Q86" s="58">
        <f t="shared" si="8"/>
        <v>0.53639000000000003</v>
      </c>
      <c r="R86" s="59">
        <f t="shared" si="8"/>
        <v>4.6760000000000003E-2</v>
      </c>
      <c r="S86" s="60">
        <f t="shared" si="8"/>
        <v>0.27884999999999999</v>
      </c>
      <c r="T86" s="61"/>
      <c r="U86" s="61"/>
      <c r="V86" s="61"/>
    </row>
    <row r="87" spans="2:22">
      <c r="B87" s="56">
        <v>170.94200000000001</v>
      </c>
      <c r="C87" s="56">
        <v>1932.77</v>
      </c>
      <c r="D87" s="56">
        <f t="shared" si="5"/>
        <v>8.8444046627379355E-2</v>
      </c>
      <c r="E87" s="56">
        <v>88.711500000000001</v>
      </c>
      <c r="F87" s="56">
        <v>536.9615</v>
      </c>
      <c r="G87" s="56">
        <f t="shared" si="6"/>
        <v>0.16521016869924565</v>
      </c>
      <c r="H87" s="56">
        <v>54.144500000000001</v>
      </c>
      <c r="I87" s="56">
        <v>331.452</v>
      </c>
      <c r="J87" s="56">
        <f t="shared" si="7"/>
        <v>0.16335547831963604</v>
      </c>
      <c r="N87" s="57">
        <v>8.8444046627379355E-2</v>
      </c>
      <c r="O87" s="57">
        <v>0.16521016869924565</v>
      </c>
      <c r="P87" s="57">
        <v>0.16335547831963604</v>
      </c>
      <c r="Q87" s="58">
        <f t="shared" si="8"/>
        <v>8.8440000000000005E-2</v>
      </c>
      <c r="R87" s="59">
        <f t="shared" si="8"/>
        <v>0.16521</v>
      </c>
      <c r="S87" s="60">
        <f t="shared" si="8"/>
        <v>0.16336000000000001</v>
      </c>
      <c r="T87" s="61"/>
      <c r="U87" s="61"/>
      <c r="V87" s="61"/>
    </row>
    <row r="88" spans="2:22">
      <c r="B88" s="56">
        <v>201.30699999999999</v>
      </c>
      <c r="C88" s="56">
        <v>626.5385</v>
      </c>
      <c r="D88" s="56">
        <f t="shared" si="5"/>
        <v>0.32130028721299647</v>
      </c>
      <c r="E88" s="56">
        <v>43.519500000000001</v>
      </c>
      <c r="F88" s="56">
        <v>353.7115</v>
      </c>
      <c r="G88" s="56">
        <f t="shared" si="6"/>
        <v>0.12303671212273279</v>
      </c>
      <c r="H88" s="56">
        <v>106.1825</v>
      </c>
      <c r="I88" s="56">
        <v>109.01</v>
      </c>
      <c r="J88" s="56">
        <f t="shared" si="7"/>
        <v>0.97406201265938908</v>
      </c>
      <c r="N88" s="57">
        <v>0.32130028721299647</v>
      </c>
      <c r="O88" s="57">
        <v>0.12303671212273279</v>
      </c>
      <c r="P88" s="57">
        <v>0.97406201265938908</v>
      </c>
      <c r="Q88" s="58">
        <f t="shared" si="8"/>
        <v>0.32129999999999997</v>
      </c>
      <c r="R88" s="59">
        <f t="shared" si="8"/>
        <v>0.12304</v>
      </c>
      <c r="S88" s="60">
        <f t="shared" si="8"/>
        <v>0.97406000000000004</v>
      </c>
      <c r="T88" s="61"/>
      <c r="U88" s="61"/>
      <c r="V88" s="61"/>
    </row>
    <row r="89" spans="2:22">
      <c r="B89" s="56">
        <v>289.327</v>
      </c>
      <c r="C89" s="56">
        <v>403.48050000000001</v>
      </c>
      <c r="D89" s="56">
        <f t="shared" si="5"/>
        <v>0.71707802483639238</v>
      </c>
      <c r="E89" s="56">
        <v>0</v>
      </c>
      <c r="F89" s="56">
        <v>757.3845</v>
      </c>
      <c r="G89" s="56">
        <f t="shared" si="6"/>
        <v>0</v>
      </c>
      <c r="H89" s="56">
        <v>145.77850000000001</v>
      </c>
      <c r="I89" s="56">
        <v>86.625</v>
      </c>
      <c r="J89" s="56">
        <f t="shared" si="7"/>
        <v>1.6828686868686871</v>
      </c>
      <c r="N89" s="57">
        <v>0.71707802483639238</v>
      </c>
      <c r="O89" s="57">
        <v>0</v>
      </c>
      <c r="P89" s="57">
        <v>1.6828686868686871</v>
      </c>
      <c r="Q89" s="58">
        <f t="shared" si="8"/>
        <v>0.71708000000000005</v>
      </c>
      <c r="R89" s="59">
        <f t="shared" si="8"/>
        <v>0</v>
      </c>
      <c r="S89" s="60">
        <f t="shared" si="8"/>
        <v>1.6828700000000001</v>
      </c>
      <c r="T89" s="61"/>
      <c r="U89" s="61"/>
      <c r="V89" s="61"/>
    </row>
    <row r="90" spans="2:22">
      <c r="B90" s="56">
        <v>252.48</v>
      </c>
      <c r="C90" s="56">
        <v>256.6345</v>
      </c>
      <c r="D90" s="56">
        <f t="shared" si="5"/>
        <v>0.98381160755860952</v>
      </c>
      <c r="E90" s="56">
        <v>0</v>
      </c>
      <c r="F90" s="56">
        <v>277.0385</v>
      </c>
      <c r="G90" s="56">
        <f t="shared" si="6"/>
        <v>0</v>
      </c>
      <c r="H90" s="56">
        <v>87.740499999999997</v>
      </c>
      <c r="I90" s="56">
        <v>147.01</v>
      </c>
      <c r="J90" s="56">
        <f t="shared" si="7"/>
        <v>0.59683354873818106</v>
      </c>
      <c r="N90" s="57">
        <v>0.98381160755860952</v>
      </c>
      <c r="O90" s="57">
        <v>0</v>
      </c>
      <c r="P90" s="57">
        <v>0.59683354873818106</v>
      </c>
      <c r="Q90" s="58">
        <f t="shared" si="8"/>
        <v>0.98380999999999996</v>
      </c>
      <c r="R90" s="59">
        <f t="shared" si="8"/>
        <v>0</v>
      </c>
      <c r="S90" s="60">
        <f t="shared" si="8"/>
        <v>0.59682999999999997</v>
      </c>
      <c r="T90" s="61"/>
      <c r="U90" s="61"/>
      <c r="V90" s="61"/>
    </row>
    <row r="91" spans="2:22">
      <c r="B91" s="56">
        <v>220.23</v>
      </c>
      <c r="C91" s="56">
        <v>960.0385</v>
      </c>
      <c r="D91" s="56">
        <f t="shared" si="5"/>
        <v>0.22939705022246504</v>
      </c>
      <c r="E91" s="56">
        <v>0</v>
      </c>
      <c r="F91" s="56">
        <v>420.1925</v>
      </c>
      <c r="G91" s="56">
        <f t="shared" si="6"/>
        <v>0</v>
      </c>
      <c r="H91" s="56">
        <v>39.970500000000001</v>
      </c>
      <c r="I91" s="56">
        <v>174.27950000000001</v>
      </c>
      <c r="J91" s="56">
        <f t="shared" si="7"/>
        <v>0.22934711196669716</v>
      </c>
      <c r="N91" s="57">
        <v>0.22939705022246504</v>
      </c>
      <c r="O91" s="57">
        <v>0</v>
      </c>
      <c r="P91" s="57">
        <v>0.22934711196669716</v>
      </c>
      <c r="Q91" s="58">
        <f t="shared" si="8"/>
        <v>0.22939999999999999</v>
      </c>
      <c r="R91" s="59">
        <f t="shared" si="8"/>
        <v>0</v>
      </c>
      <c r="S91" s="60">
        <f t="shared" si="8"/>
        <v>0.22935</v>
      </c>
      <c r="T91" s="61"/>
      <c r="U91" s="61"/>
      <c r="V91" s="61"/>
    </row>
    <row r="92" spans="2:22">
      <c r="B92" s="56">
        <v>108.711</v>
      </c>
      <c r="C92" s="56">
        <v>474.01949999999999</v>
      </c>
      <c r="D92" s="56">
        <f t="shared" si="5"/>
        <v>0.22933866644726641</v>
      </c>
      <c r="E92" s="56">
        <v>0</v>
      </c>
      <c r="F92" s="56">
        <v>363.8845</v>
      </c>
      <c r="G92" s="56">
        <f t="shared" si="6"/>
        <v>0</v>
      </c>
      <c r="H92" s="56">
        <v>99.932500000000005</v>
      </c>
      <c r="I92" s="56">
        <v>273.39449999999999</v>
      </c>
      <c r="J92" s="56">
        <f t="shared" si="7"/>
        <v>0.36552490997441428</v>
      </c>
      <c r="N92" s="57">
        <v>0.22933866644726641</v>
      </c>
      <c r="O92" s="57">
        <v>0</v>
      </c>
      <c r="P92" s="57">
        <v>0.36552490997441428</v>
      </c>
      <c r="Q92" s="58">
        <f t="shared" si="8"/>
        <v>0.22933999999999999</v>
      </c>
      <c r="R92" s="59">
        <f t="shared" si="8"/>
        <v>0</v>
      </c>
      <c r="S92" s="60">
        <f t="shared" si="8"/>
        <v>0.36552000000000001</v>
      </c>
      <c r="T92" s="61"/>
      <c r="U92" s="61"/>
      <c r="V92" s="61"/>
    </row>
    <row r="93" spans="2:22">
      <c r="B93" s="56">
        <v>211.25</v>
      </c>
      <c r="C93" s="56">
        <v>1148.635</v>
      </c>
      <c r="D93" s="56">
        <f t="shared" si="5"/>
        <v>0.1839139500363475</v>
      </c>
      <c r="E93" s="56">
        <v>6.0765000000000002</v>
      </c>
      <c r="F93" s="56">
        <v>230.48050000000001</v>
      </c>
      <c r="G93" s="56">
        <f t="shared" si="6"/>
        <v>2.6364486366525584E-2</v>
      </c>
      <c r="H93" s="56">
        <v>49.759500000000003</v>
      </c>
      <c r="I93" s="56">
        <v>186.8175</v>
      </c>
      <c r="J93" s="56">
        <f t="shared" si="7"/>
        <v>0.2663535268376892</v>
      </c>
      <c r="N93" s="57">
        <v>0.1839139500363475</v>
      </c>
      <c r="O93" s="57">
        <v>2.6364486366525584E-2</v>
      </c>
      <c r="P93" s="57">
        <v>0.2663535268376892</v>
      </c>
      <c r="Q93" s="58">
        <f t="shared" si="8"/>
        <v>0.18390999999999999</v>
      </c>
      <c r="R93" s="59">
        <f t="shared" si="8"/>
        <v>2.6360000000000001E-2</v>
      </c>
      <c r="S93" s="60">
        <f t="shared" si="8"/>
        <v>0.26634999999999998</v>
      </c>
      <c r="T93" s="61"/>
      <c r="U93" s="61"/>
      <c r="V93" s="61"/>
    </row>
    <row r="94" spans="2:22">
      <c r="B94" s="56">
        <v>98.307000000000002</v>
      </c>
      <c r="C94" s="56">
        <v>670.34649999999999</v>
      </c>
      <c r="D94" s="56">
        <f t="shared" si="5"/>
        <v>0.14665102301570904</v>
      </c>
      <c r="E94" s="56">
        <v>0</v>
      </c>
      <c r="F94" s="56">
        <v>348.82749999999999</v>
      </c>
      <c r="G94" s="56">
        <f t="shared" si="6"/>
        <v>0</v>
      </c>
      <c r="H94" s="56">
        <v>28.913499999999999</v>
      </c>
      <c r="I94" s="56">
        <v>199.9135</v>
      </c>
      <c r="J94" s="56">
        <f t="shared" si="7"/>
        <v>0.14463005249770525</v>
      </c>
      <c r="N94" s="57">
        <v>0.14665102301570904</v>
      </c>
      <c r="O94" s="57">
        <v>0</v>
      </c>
      <c r="P94" s="57">
        <v>0.14463005249770525</v>
      </c>
      <c r="Q94" s="58">
        <f t="shared" si="8"/>
        <v>0.14665</v>
      </c>
      <c r="R94" s="59">
        <f t="shared" si="8"/>
        <v>0</v>
      </c>
      <c r="S94" s="60">
        <f t="shared" si="8"/>
        <v>0.14463000000000001</v>
      </c>
      <c r="T94" s="61"/>
      <c r="U94" s="61"/>
      <c r="V94" s="61"/>
    </row>
    <row r="95" spans="2:22">
      <c r="B95" s="56">
        <v>116.596</v>
      </c>
      <c r="C95" s="56">
        <v>858.8845</v>
      </c>
      <c r="D95" s="56">
        <f t="shared" si="5"/>
        <v>0.13575282823243406</v>
      </c>
      <c r="E95" s="56">
        <v>0</v>
      </c>
      <c r="F95" s="56">
        <v>550.0385</v>
      </c>
      <c r="G95" s="56">
        <f t="shared" si="6"/>
        <v>0</v>
      </c>
      <c r="H95" s="56">
        <v>52.980499999999999</v>
      </c>
      <c r="I95" s="56">
        <v>411.27949999999998</v>
      </c>
      <c r="J95" s="56">
        <f t="shared" si="7"/>
        <v>0.12881872303384925</v>
      </c>
      <c r="N95" s="57">
        <v>0.13575282823243406</v>
      </c>
      <c r="O95" s="57">
        <v>0</v>
      </c>
      <c r="P95" s="57">
        <v>0.12881872303384925</v>
      </c>
      <c r="Q95" s="58">
        <f t="shared" si="8"/>
        <v>0.13575000000000001</v>
      </c>
      <c r="R95" s="59">
        <f t="shared" si="8"/>
        <v>0</v>
      </c>
      <c r="S95" s="60">
        <f t="shared" si="8"/>
        <v>0.12881999999999999</v>
      </c>
      <c r="T95" s="61"/>
      <c r="U95" s="61"/>
      <c r="V95" s="61"/>
    </row>
    <row r="96" spans="2:22">
      <c r="B96" s="56">
        <v>103.846</v>
      </c>
      <c r="C96" s="56">
        <v>1009.039</v>
      </c>
      <c r="D96" s="56">
        <f t="shared" si="5"/>
        <v>0.10291574458469892</v>
      </c>
      <c r="E96" s="56">
        <v>22.480499999999999</v>
      </c>
      <c r="F96" s="56">
        <v>968.51949999999999</v>
      </c>
      <c r="G96" s="56">
        <f t="shared" si="6"/>
        <v>2.3211200187502678E-2</v>
      </c>
      <c r="H96" s="56">
        <v>68.153499999999994</v>
      </c>
      <c r="I96" s="56">
        <v>753.1925</v>
      </c>
      <c r="J96" s="56">
        <f t="shared" si="7"/>
        <v>9.0486163895684035E-2</v>
      </c>
      <c r="N96" s="57">
        <v>0.10291574458469892</v>
      </c>
      <c r="O96" s="57">
        <v>2.3211200187502678E-2</v>
      </c>
      <c r="P96" s="57">
        <v>9.0486163895684035E-2</v>
      </c>
      <c r="Q96" s="58">
        <f t="shared" si="8"/>
        <v>0.10292</v>
      </c>
      <c r="R96" s="59">
        <f t="shared" si="8"/>
        <v>2.3210000000000001E-2</v>
      </c>
      <c r="S96" s="60">
        <f t="shared" si="8"/>
        <v>9.0490000000000001E-2</v>
      </c>
      <c r="T96" s="61"/>
      <c r="U96" s="61"/>
      <c r="V96" s="61"/>
    </row>
    <row r="97" spans="2:22">
      <c r="B97" s="56">
        <v>226.75</v>
      </c>
      <c r="C97" s="56">
        <v>1784.673</v>
      </c>
      <c r="D97" s="56">
        <f t="shared" si="5"/>
        <v>0.12705408777966609</v>
      </c>
      <c r="E97" s="56">
        <v>18.269500000000001</v>
      </c>
      <c r="F97" s="56">
        <v>892.48050000000001</v>
      </c>
      <c r="G97" s="56">
        <f t="shared" si="6"/>
        <v>2.047047526528591E-2</v>
      </c>
      <c r="H97" s="56">
        <v>62.788499999999999</v>
      </c>
      <c r="I97" s="56">
        <v>593.0385</v>
      </c>
      <c r="J97" s="56">
        <f t="shared" si="7"/>
        <v>0.10587592542474054</v>
      </c>
      <c r="N97" s="57">
        <v>0.12705408777966609</v>
      </c>
      <c r="O97" s="57">
        <v>2.047047526528591E-2</v>
      </c>
      <c r="P97" s="57">
        <v>0.10587592542474054</v>
      </c>
      <c r="Q97" s="58">
        <f t="shared" si="8"/>
        <v>0.12705</v>
      </c>
      <c r="R97" s="59">
        <f t="shared" si="8"/>
        <v>2.0469999999999999E-2</v>
      </c>
      <c r="S97" s="60">
        <f t="shared" si="8"/>
        <v>0.10588</v>
      </c>
      <c r="T97" s="61"/>
      <c r="U97" s="61"/>
      <c r="V97" s="61"/>
    </row>
    <row r="98" spans="2:22">
      <c r="B98" s="56">
        <v>284.40300000000002</v>
      </c>
      <c r="C98" s="56">
        <v>932.8845</v>
      </c>
      <c r="D98" s="56">
        <f t="shared" si="5"/>
        <v>0.30486410697144184</v>
      </c>
      <c r="E98" s="56">
        <v>68.000500000000002</v>
      </c>
      <c r="F98" s="56">
        <v>422.2115</v>
      </c>
      <c r="G98" s="56">
        <f t="shared" si="6"/>
        <v>0.16105790581260815</v>
      </c>
      <c r="H98" s="56">
        <v>43.499499999999998</v>
      </c>
      <c r="I98" s="56">
        <v>100.1345</v>
      </c>
      <c r="J98" s="56">
        <f t="shared" si="7"/>
        <v>0.43441071758484834</v>
      </c>
      <c r="N98" s="57">
        <v>0.30486410697144184</v>
      </c>
      <c r="O98" s="57">
        <v>0.16105790581260815</v>
      </c>
      <c r="P98" s="57">
        <v>0.43441071758484834</v>
      </c>
      <c r="Q98" s="58">
        <f t="shared" si="8"/>
        <v>0.30486000000000002</v>
      </c>
      <c r="R98" s="59">
        <f t="shared" si="8"/>
        <v>0.16106000000000001</v>
      </c>
      <c r="S98" s="60">
        <f t="shared" si="8"/>
        <v>0.43441000000000002</v>
      </c>
      <c r="T98" s="61"/>
      <c r="U98" s="61"/>
      <c r="V98" s="61"/>
    </row>
    <row r="99" spans="2:22">
      <c r="B99" s="56">
        <v>85.846000000000004</v>
      </c>
      <c r="C99" s="56">
        <v>849.2115</v>
      </c>
      <c r="D99" s="56">
        <f t="shared" si="5"/>
        <v>0.1010890690952725</v>
      </c>
      <c r="E99" s="56">
        <v>39.826500000000003</v>
      </c>
      <c r="F99" s="56">
        <v>477.3845</v>
      </c>
      <c r="G99" s="56">
        <f t="shared" si="6"/>
        <v>8.3426462317063091E-2</v>
      </c>
      <c r="H99" s="56">
        <v>29.961500000000001</v>
      </c>
      <c r="I99" s="56">
        <v>183.6155</v>
      </c>
      <c r="J99" s="56">
        <f t="shared" si="7"/>
        <v>0.16317522213538618</v>
      </c>
      <c r="N99" s="57">
        <v>0.1010890690952725</v>
      </c>
      <c r="O99" s="57">
        <v>8.3426462317063091E-2</v>
      </c>
      <c r="P99" s="57">
        <v>0.16317522213538618</v>
      </c>
      <c r="Q99" s="58">
        <f t="shared" si="8"/>
        <v>0.10109</v>
      </c>
      <c r="R99" s="59">
        <f t="shared" si="8"/>
        <v>8.3430000000000004E-2</v>
      </c>
      <c r="S99" s="60">
        <f t="shared" si="8"/>
        <v>0.16317999999999999</v>
      </c>
      <c r="T99" s="61"/>
      <c r="U99" s="61"/>
      <c r="V99" s="61"/>
    </row>
    <row r="100" spans="2:22">
      <c r="B100" s="56">
        <v>206.94200000000001</v>
      </c>
      <c r="C100" s="56">
        <v>733.4425</v>
      </c>
      <c r="D100" s="56">
        <f t="shared" si="5"/>
        <v>0.28215163424535666</v>
      </c>
      <c r="E100" s="56">
        <v>73.826499999999996</v>
      </c>
      <c r="F100" s="56">
        <v>473.2885</v>
      </c>
      <c r="G100" s="56">
        <f t="shared" si="6"/>
        <v>0.15598625362754429</v>
      </c>
      <c r="H100" s="56">
        <v>55.749499999999998</v>
      </c>
      <c r="I100" s="56">
        <v>99.115499999999997</v>
      </c>
      <c r="J100" s="56">
        <f t="shared" si="7"/>
        <v>0.56247004757076335</v>
      </c>
      <c r="N100" s="57">
        <v>0.28215163424535666</v>
      </c>
      <c r="O100" s="57">
        <v>0.15598625362754429</v>
      </c>
      <c r="P100" s="57">
        <v>0.56247004757076335</v>
      </c>
      <c r="Q100" s="58">
        <f t="shared" si="8"/>
        <v>0.28215000000000001</v>
      </c>
      <c r="R100" s="59">
        <f t="shared" si="8"/>
        <v>0.15598999999999999</v>
      </c>
      <c r="S100" s="60">
        <f t="shared" si="8"/>
        <v>0.56247000000000003</v>
      </c>
      <c r="T100" s="61"/>
      <c r="U100" s="61"/>
      <c r="V100" s="61"/>
    </row>
    <row r="101" spans="2:22">
      <c r="B101" s="56">
        <v>177.88399999999999</v>
      </c>
      <c r="C101" s="56">
        <v>344.6155</v>
      </c>
      <c r="D101" s="56">
        <f t="shared" si="5"/>
        <v>0.51618107717151429</v>
      </c>
      <c r="E101" s="56">
        <v>83.615499999999997</v>
      </c>
      <c r="F101" s="56">
        <v>422.23050000000001</v>
      </c>
      <c r="G101" s="56">
        <f t="shared" si="6"/>
        <v>0.19803282804060815</v>
      </c>
      <c r="H101" s="56">
        <v>97.865499999999997</v>
      </c>
      <c r="I101" s="56">
        <v>130.32650000000001</v>
      </c>
      <c r="J101" s="56">
        <f t="shared" si="7"/>
        <v>0.75092556003575628</v>
      </c>
      <c r="N101" s="57">
        <v>0.51618107717151429</v>
      </c>
      <c r="O101" s="57">
        <v>0.19803282804060815</v>
      </c>
      <c r="P101" s="57">
        <v>0.75092556003575628</v>
      </c>
      <c r="Q101" s="58">
        <f t="shared" si="8"/>
        <v>0.51617999999999997</v>
      </c>
      <c r="R101" s="59">
        <f t="shared" si="8"/>
        <v>0.19803000000000001</v>
      </c>
      <c r="S101" s="60">
        <f t="shared" si="8"/>
        <v>0.75092999999999999</v>
      </c>
      <c r="T101" s="61"/>
      <c r="U101" s="61"/>
      <c r="V101" s="61"/>
    </row>
    <row r="102" spans="2:22">
      <c r="B102" s="56">
        <v>141.22999999999999</v>
      </c>
      <c r="C102" s="56">
        <v>988.49950000000001</v>
      </c>
      <c r="D102" s="56">
        <f t="shared" si="5"/>
        <v>0.14287311222716853</v>
      </c>
      <c r="E102" s="56">
        <v>67.038499999999999</v>
      </c>
      <c r="F102" s="56">
        <v>110.3745</v>
      </c>
      <c r="G102" s="56">
        <f t="shared" si="6"/>
        <v>0.60737307983275124</v>
      </c>
      <c r="H102" s="56">
        <v>45.538499999999999</v>
      </c>
      <c r="I102" s="56">
        <v>88.019499999999994</v>
      </c>
      <c r="J102" s="56">
        <f t="shared" si="7"/>
        <v>0.51736831043121134</v>
      </c>
      <c r="N102" s="57">
        <v>0.14287311222716853</v>
      </c>
      <c r="O102" s="57">
        <v>0.60737307983275124</v>
      </c>
      <c r="P102" s="57">
        <v>0.51736831043121134</v>
      </c>
      <c r="Q102" s="58">
        <f t="shared" si="8"/>
        <v>0.14287</v>
      </c>
      <c r="R102" s="59">
        <f t="shared" si="8"/>
        <v>0.60736999999999997</v>
      </c>
      <c r="S102" s="60">
        <f t="shared" si="8"/>
        <v>0.51737</v>
      </c>
      <c r="T102" s="61"/>
      <c r="U102" s="61"/>
      <c r="V102" s="61"/>
    </row>
    <row r="103" spans="2:22">
      <c r="B103" s="56">
        <v>353.327</v>
      </c>
      <c r="C103" s="56">
        <v>543.76850000000002</v>
      </c>
      <c r="D103" s="56">
        <f t="shared" si="5"/>
        <v>0.64977467433291924</v>
      </c>
      <c r="E103" s="56">
        <v>79.173500000000004</v>
      </c>
      <c r="F103" s="56">
        <v>171.3175</v>
      </c>
      <c r="G103" s="56">
        <f t="shared" si="6"/>
        <v>0.4621448480161105</v>
      </c>
      <c r="H103" s="56">
        <v>61.557499999999997</v>
      </c>
      <c r="I103" s="56">
        <v>50.230499999999999</v>
      </c>
      <c r="J103" s="56">
        <f t="shared" si="7"/>
        <v>1.2255004429579637</v>
      </c>
      <c r="N103" s="57">
        <v>0.64977467433291924</v>
      </c>
      <c r="O103" s="57">
        <v>0.4621448480161105</v>
      </c>
      <c r="P103" s="57">
        <v>1.2255004429579637</v>
      </c>
      <c r="Q103" s="58">
        <f t="shared" si="8"/>
        <v>0.64976999999999996</v>
      </c>
      <c r="R103" s="59">
        <f t="shared" si="8"/>
        <v>0.46214</v>
      </c>
      <c r="S103" s="60">
        <f t="shared" si="8"/>
        <v>1.2255</v>
      </c>
      <c r="T103" s="61"/>
      <c r="U103" s="61"/>
      <c r="V103" s="61"/>
    </row>
    <row r="104" spans="2:22">
      <c r="B104" s="56">
        <v>214.096</v>
      </c>
      <c r="C104" s="56">
        <v>1213.731</v>
      </c>
      <c r="D104" s="56">
        <f t="shared" si="5"/>
        <v>0.17639493429763267</v>
      </c>
      <c r="E104" s="56">
        <v>62.038499999999999</v>
      </c>
      <c r="F104" s="56">
        <v>304.37450000000001</v>
      </c>
      <c r="G104" s="56">
        <f t="shared" si="6"/>
        <v>0.20382292209104244</v>
      </c>
      <c r="H104" s="56">
        <v>36.345500000000001</v>
      </c>
      <c r="I104" s="56">
        <v>153.26</v>
      </c>
      <c r="J104" s="56">
        <f t="shared" si="7"/>
        <v>0.23714928879029104</v>
      </c>
      <c r="N104" s="57">
        <v>0.17639493429763267</v>
      </c>
      <c r="O104" s="57">
        <v>0.20382292209104244</v>
      </c>
      <c r="P104" s="57">
        <v>0.23714928879029104</v>
      </c>
      <c r="Q104" s="58">
        <f t="shared" si="8"/>
        <v>0.17638999999999999</v>
      </c>
      <c r="R104" s="59">
        <f t="shared" si="8"/>
        <v>0.20382</v>
      </c>
      <c r="S104" s="60">
        <f t="shared" si="8"/>
        <v>0.23715</v>
      </c>
      <c r="T104" s="61"/>
      <c r="U104" s="61"/>
      <c r="V104" s="61"/>
    </row>
    <row r="105" spans="2:22">
      <c r="B105" s="56">
        <v>295.5</v>
      </c>
      <c r="C105" s="56">
        <v>1622.923</v>
      </c>
      <c r="D105" s="56">
        <f t="shared" si="5"/>
        <v>0.18207887866522318</v>
      </c>
      <c r="E105" s="56">
        <v>69.865499999999997</v>
      </c>
      <c r="F105" s="56">
        <v>389.14449999999999</v>
      </c>
      <c r="G105" s="56">
        <f t="shared" si="6"/>
        <v>0.17953613631954196</v>
      </c>
      <c r="H105" s="56">
        <v>38.557499999999997</v>
      </c>
      <c r="I105" s="56">
        <v>263.66300000000001</v>
      </c>
      <c r="J105" s="56">
        <f t="shared" si="7"/>
        <v>0.14623781114528772</v>
      </c>
      <c r="N105" s="57">
        <v>0.18207887866522318</v>
      </c>
      <c r="O105" s="57">
        <v>0.17953613631954196</v>
      </c>
      <c r="P105" s="57">
        <v>0.14623781114528772</v>
      </c>
      <c r="Q105" s="58">
        <f t="shared" si="8"/>
        <v>0.18207999999999999</v>
      </c>
      <c r="R105" s="59">
        <f t="shared" si="8"/>
        <v>0.17954000000000001</v>
      </c>
      <c r="S105" s="60">
        <f t="shared" si="8"/>
        <v>0.14624000000000001</v>
      </c>
      <c r="T105" s="61"/>
      <c r="U105" s="61"/>
      <c r="V105" s="61"/>
    </row>
    <row r="106" spans="2:22">
      <c r="B106" s="56">
        <v>413.673</v>
      </c>
      <c r="C106" s="56">
        <v>1142.616</v>
      </c>
      <c r="D106" s="56">
        <f t="shared" si="5"/>
        <v>0.36204026549601964</v>
      </c>
      <c r="E106" s="56">
        <v>51.519500000000001</v>
      </c>
      <c r="F106" s="56">
        <v>115.0675</v>
      </c>
      <c r="G106" s="56">
        <f t="shared" si="6"/>
        <v>0.44773285245616706</v>
      </c>
      <c r="H106" s="56">
        <v>116.5955</v>
      </c>
      <c r="I106" s="56">
        <v>155.26</v>
      </c>
      <c r="J106" s="56">
        <f t="shared" si="7"/>
        <v>0.75096934174932373</v>
      </c>
      <c r="N106" s="57">
        <v>0.36204026549601964</v>
      </c>
      <c r="O106" s="57">
        <v>0.44773285245616706</v>
      </c>
      <c r="P106" s="57">
        <v>0.75096934174932373</v>
      </c>
      <c r="Q106" s="58">
        <f t="shared" si="8"/>
        <v>0.36203999999999997</v>
      </c>
      <c r="R106" s="59">
        <f t="shared" si="8"/>
        <v>0.44773000000000002</v>
      </c>
      <c r="S106" s="60">
        <f t="shared" si="8"/>
        <v>0.75097000000000003</v>
      </c>
      <c r="T106" s="61"/>
      <c r="U106" s="61"/>
      <c r="V106" s="61"/>
    </row>
    <row r="107" spans="2:22">
      <c r="B107" s="56">
        <v>324.71100000000001</v>
      </c>
      <c r="C107" s="56">
        <v>616.2885</v>
      </c>
      <c r="D107" s="56">
        <f t="shared" si="5"/>
        <v>0.52688148488897657</v>
      </c>
      <c r="E107" s="56">
        <v>48.480499999999999</v>
      </c>
      <c r="F107" s="56">
        <v>230.64449999999999</v>
      </c>
      <c r="G107" s="56">
        <f t="shared" si="6"/>
        <v>0.210195777484397</v>
      </c>
      <c r="H107" s="56">
        <v>108.8455</v>
      </c>
      <c r="I107" s="56">
        <v>76.566999999999993</v>
      </c>
      <c r="J107" s="56">
        <f t="shared" si="7"/>
        <v>1.4215719565870415</v>
      </c>
      <c r="N107" s="57">
        <v>0.52688148488897657</v>
      </c>
      <c r="O107" s="57">
        <v>0.210195777484397</v>
      </c>
      <c r="P107" s="57">
        <v>1.4215719565870415</v>
      </c>
      <c r="Q107" s="58">
        <f t="shared" si="8"/>
        <v>0.52688000000000001</v>
      </c>
      <c r="R107" s="59">
        <f t="shared" si="8"/>
        <v>0.2102</v>
      </c>
      <c r="S107" s="60">
        <f t="shared" si="8"/>
        <v>1.42157</v>
      </c>
      <c r="T107" s="61"/>
      <c r="U107" s="61"/>
      <c r="V107" s="61"/>
    </row>
    <row r="108" spans="2:22">
      <c r="B108" s="56">
        <v>193.923</v>
      </c>
      <c r="C108" s="56">
        <v>409.1345</v>
      </c>
      <c r="D108" s="56">
        <f t="shared" si="5"/>
        <v>0.47398349442542731</v>
      </c>
      <c r="E108" s="56">
        <v>78.769499999999994</v>
      </c>
      <c r="F108" s="56">
        <v>917.97149999999999</v>
      </c>
      <c r="G108" s="56">
        <f t="shared" si="6"/>
        <v>8.5808219536227429E-2</v>
      </c>
      <c r="H108" s="56">
        <v>91.076499999999996</v>
      </c>
      <c r="I108" s="56">
        <v>44.798000000000002</v>
      </c>
      <c r="J108" s="56">
        <f t="shared" si="7"/>
        <v>2.0330483503727845</v>
      </c>
      <c r="N108" s="57">
        <v>0.47398349442542731</v>
      </c>
      <c r="O108" s="57">
        <v>8.5808219536227429E-2</v>
      </c>
      <c r="P108" s="57">
        <v>2.0330483503727845</v>
      </c>
      <c r="Q108" s="58">
        <f t="shared" si="8"/>
        <v>0.47398000000000001</v>
      </c>
      <c r="R108" s="59">
        <f t="shared" si="8"/>
        <v>8.5809999999999997E-2</v>
      </c>
      <c r="S108" s="60">
        <f t="shared" si="8"/>
        <v>2.0330499999999998</v>
      </c>
      <c r="T108" s="61"/>
      <c r="U108" s="61"/>
      <c r="V108" s="61"/>
    </row>
    <row r="109" spans="2:22">
      <c r="B109" s="56">
        <v>149.923</v>
      </c>
      <c r="C109" s="56">
        <v>567.1925</v>
      </c>
      <c r="D109" s="56">
        <f t="shared" si="5"/>
        <v>0.26432472220630565</v>
      </c>
      <c r="E109" s="56">
        <v>119.5385</v>
      </c>
      <c r="F109" s="56">
        <v>278.10550000000001</v>
      </c>
      <c r="G109" s="56">
        <f t="shared" si="6"/>
        <v>0.42983148481421618</v>
      </c>
      <c r="H109" s="56">
        <v>88.730500000000006</v>
      </c>
      <c r="I109" s="56">
        <v>34.99</v>
      </c>
      <c r="J109" s="56">
        <f t="shared" si="7"/>
        <v>2.5358816804801374</v>
      </c>
      <c r="N109" s="57">
        <v>0.26432472220630565</v>
      </c>
      <c r="O109" s="57">
        <v>0.42983148481421618</v>
      </c>
      <c r="P109" s="57">
        <v>2.5358816804801374</v>
      </c>
      <c r="Q109" s="58">
        <f t="shared" si="8"/>
        <v>0.26432</v>
      </c>
      <c r="R109" s="59">
        <f t="shared" si="8"/>
        <v>0.42982999999999999</v>
      </c>
      <c r="S109" s="60">
        <f t="shared" si="8"/>
        <v>2.5358800000000001</v>
      </c>
      <c r="T109" s="61"/>
      <c r="U109" s="61"/>
      <c r="V109" s="61"/>
    </row>
    <row r="110" spans="2:22">
      <c r="B110" s="56">
        <v>157.05699999999999</v>
      </c>
      <c r="C110" s="56">
        <v>338.17250000000001</v>
      </c>
      <c r="D110" s="56">
        <f t="shared" si="5"/>
        <v>0.4644286569724031</v>
      </c>
      <c r="E110" s="56">
        <v>16.923500000000001</v>
      </c>
      <c r="F110" s="56">
        <v>217.9905</v>
      </c>
      <c r="G110" s="56">
        <f t="shared" si="6"/>
        <v>7.7634117083083903E-2</v>
      </c>
      <c r="H110" s="56">
        <v>102.3845</v>
      </c>
      <c r="I110" s="56">
        <v>130.76</v>
      </c>
      <c r="J110" s="56">
        <f t="shared" si="7"/>
        <v>0.78299556439278073</v>
      </c>
      <c r="N110" s="57">
        <v>0.4644286569724031</v>
      </c>
      <c r="O110" s="57">
        <v>7.7634117083083903E-2</v>
      </c>
      <c r="P110" s="57">
        <v>0.78299556439278073</v>
      </c>
      <c r="Q110" s="58">
        <f t="shared" si="8"/>
        <v>0.46443000000000001</v>
      </c>
      <c r="R110" s="59">
        <f t="shared" si="8"/>
        <v>7.7630000000000005E-2</v>
      </c>
      <c r="S110" s="60">
        <f t="shared" si="8"/>
        <v>0.78300000000000003</v>
      </c>
      <c r="T110" s="61"/>
      <c r="U110" s="61"/>
      <c r="V110" s="61"/>
    </row>
    <row r="111" spans="2:22">
      <c r="B111" s="56">
        <v>234.173</v>
      </c>
      <c r="C111" s="56">
        <v>168.971</v>
      </c>
      <c r="D111" s="56">
        <f t="shared" si="5"/>
        <v>1.3858768664445378</v>
      </c>
      <c r="E111" s="56">
        <v>33.423499999999997</v>
      </c>
      <c r="F111" s="56">
        <v>257.53800000000001</v>
      </c>
      <c r="G111" s="56">
        <f t="shared" si="6"/>
        <v>0.1297808478748767</v>
      </c>
      <c r="H111" s="56">
        <v>65.807500000000005</v>
      </c>
      <c r="I111" s="56">
        <v>269.18299999999999</v>
      </c>
      <c r="J111" s="56">
        <f t="shared" si="7"/>
        <v>0.24447123332454132</v>
      </c>
      <c r="N111" s="57">
        <v>1.3858768664445378</v>
      </c>
      <c r="O111" s="57">
        <v>0.1297808478748767</v>
      </c>
      <c r="P111" s="57">
        <v>0.24447123332454132</v>
      </c>
      <c r="Q111" s="58">
        <f t="shared" si="8"/>
        <v>1.38588</v>
      </c>
      <c r="R111" s="59">
        <f t="shared" si="8"/>
        <v>0.12978000000000001</v>
      </c>
      <c r="S111" s="60">
        <f t="shared" si="8"/>
        <v>0.24446999999999999</v>
      </c>
      <c r="T111" s="61"/>
      <c r="U111" s="61"/>
      <c r="V111" s="61"/>
    </row>
    <row r="112" spans="2:22">
      <c r="B112" s="56">
        <v>103.73</v>
      </c>
      <c r="C112" s="56">
        <v>538.702</v>
      </c>
      <c r="D112" s="56">
        <f t="shared" si="5"/>
        <v>0.19255543881403819</v>
      </c>
      <c r="E112" s="56">
        <v>0</v>
      </c>
      <c r="F112" s="56">
        <v>194.25</v>
      </c>
      <c r="G112" s="56">
        <f t="shared" si="6"/>
        <v>0</v>
      </c>
      <c r="H112" s="56">
        <v>114.2115</v>
      </c>
      <c r="I112" s="56">
        <v>243.33699999999999</v>
      </c>
      <c r="J112" s="56">
        <f t="shared" si="7"/>
        <v>0.46935525629065866</v>
      </c>
      <c r="N112" s="57">
        <v>0.19255543881403819</v>
      </c>
      <c r="O112" s="57">
        <v>0</v>
      </c>
      <c r="P112" s="57">
        <v>0.46935525629065866</v>
      </c>
      <c r="Q112" s="58">
        <f t="shared" si="8"/>
        <v>0.19256000000000001</v>
      </c>
      <c r="R112" s="59">
        <f t="shared" si="8"/>
        <v>0</v>
      </c>
      <c r="S112" s="60">
        <f t="shared" si="8"/>
        <v>0.46936</v>
      </c>
      <c r="T112" s="61"/>
      <c r="U112" s="61"/>
      <c r="V112" s="61"/>
    </row>
    <row r="113" spans="2:22">
      <c r="B113" s="56">
        <v>163.46100000000001</v>
      </c>
      <c r="C113" s="56">
        <v>633.91399999999999</v>
      </c>
      <c r="D113" s="56">
        <f t="shared" si="5"/>
        <v>0.25785989897683287</v>
      </c>
      <c r="E113" s="56">
        <v>122.9325</v>
      </c>
      <c r="F113" s="56">
        <v>326.46199999999999</v>
      </c>
      <c r="G113" s="56">
        <f t="shared" si="6"/>
        <v>0.37655990590022731</v>
      </c>
      <c r="H113" s="56">
        <v>39.249499999999998</v>
      </c>
      <c r="I113" s="56">
        <v>241.56700000000001</v>
      </c>
      <c r="J113" s="56">
        <f t="shared" si="7"/>
        <v>0.16247873260834467</v>
      </c>
      <c r="N113" s="57">
        <v>0.25785989897683287</v>
      </c>
      <c r="O113" s="57">
        <v>0.37655990590022731</v>
      </c>
      <c r="P113" s="57">
        <v>0.16247873260834467</v>
      </c>
      <c r="Q113" s="58">
        <f t="shared" si="8"/>
        <v>0.25785999999999998</v>
      </c>
      <c r="R113" s="59">
        <f t="shared" si="8"/>
        <v>0.37656000000000001</v>
      </c>
      <c r="S113" s="60">
        <f t="shared" si="8"/>
        <v>0.16248000000000001</v>
      </c>
      <c r="T113" s="61"/>
      <c r="U113" s="61"/>
      <c r="V113" s="61"/>
    </row>
    <row r="114" spans="2:22">
      <c r="B114" s="56">
        <v>207.38399999999999</v>
      </c>
      <c r="C114" s="56">
        <v>439.452</v>
      </c>
      <c r="D114" s="56">
        <f t="shared" si="5"/>
        <v>0.47191502143578817</v>
      </c>
      <c r="E114" s="56">
        <v>167.4905</v>
      </c>
      <c r="F114" s="56">
        <v>303.69200000000001</v>
      </c>
      <c r="G114" s="56">
        <f t="shared" si="6"/>
        <v>0.55151436323643688</v>
      </c>
      <c r="H114" s="56">
        <v>57.884500000000003</v>
      </c>
      <c r="I114" s="56">
        <v>235.41300000000001</v>
      </c>
      <c r="J114" s="56">
        <f t="shared" si="7"/>
        <v>0.24588489165848953</v>
      </c>
      <c r="N114" s="57">
        <v>0.47191502143578817</v>
      </c>
      <c r="O114" s="57">
        <v>0.55151436323643688</v>
      </c>
      <c r="P114" s="57">
        <v>0.24588489165848953</v>
      </c>
      <c r="Q114" s="58">
        <f t="shared" si="8"/>
        <v>0.47192000000000001</v>
      </c>
      <c r="R114" s="59">
        <f t="shared" si="8"/>
        <v>0.55150999999999994</v>
      </c>
      <c r="S114" s="60">
        <f t="shared" si="8"/>
        <v>0.24587999999999999</v>
      </c>
      <c r="T114" s="61"/>
      <c r="U114" s="61"/>
      <c r="V114" s="61"/>
    </row>
    <row r="115" spans="2:22">
      <c r="B115" s="56">
        <v>274.75</v>
      </c>
      <c r="C115" s="56">
        <v>388.01</v>
      </c>
      <c r="D115" s="56">
        <f t="shared" si="5"/>
        <v>0.70810030669312651</v>
      </c>
      <c r="E115" s="56">
        <v>20.086500000000001</v>
      </c>
      <c r="F115" s="56">
        <v>253.44200000000001</v>
      </c>
      <c r="G115" s="56">
        <f t="shared" si="6"/>
        <v>7.9254819643153077E-2</v>
      </c>
      <c r="H115" s="56">
        <v>80.922499999999999</v>
      </c>
      <c r="I115" s="56">
        <v>113.529</v>
      </c>
      <c r="J115" s="56">
        <f t="shared" si="7"/>
        <v>0.71279144535757388</v>
      </c>
      <c r="N115" s="57">
        <v>0.70810030669312651</v>
      </c>
      <c r="O115" s="57">
        <v>7.9254819643153077E-2</v>
      </c>
      <c r="P115" s="57">
        <v>0.71279144535757388</v>
      </c>
      <c r="Q115" s="58">
        <f t="shared" si="8"/>
        <v>0.70809999999999995</v>
      </c>
      <c r="R115" s="59">
        <f t="shared" si="8"/>
        <v>7.9250000000000001E-2</v>
      </c>
      <c r="S115" s="60">
        <f t="shared" si="8"/>
        <v>0.71279000000000003</v>
      </c>
      <c r="T115" s="61"/>
      <c r="U115" s="61"/>
      <c r="V115" s="61"/>
    </row>
    <row r="116" spans="2:22">
      <c r="B116" s="56">
        <v>220.76900000000001</v>
      </c>
      <c r="C116" s="56">
        <v>421.029</v>
      </c>
      <c r="D116" s="56">
        <f t="shared" si="5"/>
        <v>0.5243558044695259</v>
      </c>
      <c r="E116" s="56">
        <v>104.1825</v>
      </c>
      <c r="F116" s="56">
        <v>376.923</v>
      </c>
      <c r="G116" s="56">
        <f t="shared" si="6"/>
        <v>0.27640260742910355</v>
      </c>
      <c r="H116" s="56">
        <v>39.711500000000001</v>
      </c>
      <c r="I116" s="56">
        <v>159.38399999999999</v>
      </c>
      <c r="J116" s="56">
        <f t="shared" si="7"/>
        <v>0.24915612608542892</v>
      </c>
      <c r="N116" s="57">
        <v>0.5243558044695259</v>
      </c>
      <c r="O116" s="57">
        <v>0.27640260742910355</v>
      </c>
      <c r="P116" s="57">
        <v>0.24915612608542892</v>
      </c>
      <c r="Q116" s="58">
        <f t="shared" si="8"/>
        <v>0.52436000000000005</v>
      </c>
      <c r="R116" s="59">
        <f t="shared" si="8"/>
        <v>0.27639999999999998</v>
      </c>
      <c r="S116" s="60">
        <f t="shared" si="8"/>
        <v>0.24915999999999999</v>
      </c>
      <c r="T116" s="61"/>
      <c r="U116" s="61"/>
      <c r="V116" s="61"/>
    </row>
    <row r="117" spans="2:22">
      <c r="B117" s="56">
        <v>193.596</v>
      </c>
      <c r="C117" s="56">
        <v>1103.241</v>
      </c>
      <c r="D117" s="56">
        <f t="shared" si="5"/>
        <v>0.17547933769684049</v>
      </c>
      <c r="E117" s="56">
        <v>107.89449999999999</v>
      </c>
      <c r="F117" s="56">
        <v>232.44200000000001</v>
      </c>
      <c r="G117" s="56">
        <f t="shared" si="6"/>
        <v>0.46417816057339029</v>
      </c>
      <c r="H117" s="56">
        <v>59.249499999999998</v>
      </c>
      <c r="I117" s="56">
        <v>270.48</v>
      </c>
      <c r="J117" s="56">
        <f t="shared" si="7"/>
        <v>0.21905316474415851</v>
      </c>
      <c r="N117" s="57">
        <v>0.17547933769684049</v>
      </c>
      <c r="O117" s="57">
        <v>0.46417816057339029</v>
      </c>
      <c r="P117" s="57">
        <v>0.21905316474415851</v>
      </c>
      <c r="Q117" s="58">
        <f t="shared" si="8"/>
        <v>0.17548</v>
      </c>
      <c r="R117" s="59">
        <f t="shared" si="8"/>
        <v>0.46417999999999998</v>
      </c>
      <c r="S117" s="60">
        <f t="shared" si="8"/>
        <v>0.21904999999999999</v>
      </c>
      <c r="T117" s="61"/>
      <c r="U117" s="61"/>
      <c r="V117" s="61"/>
    </row>
    <row r="118" spans="2:22">
      <c r="B118" s="56">
        <v>223.65299999999999</v>
      </c>
      <c r="C118" s="56">
        <v>716.91399999999999</v>
      </c>
      <c r="D118" s="56">
        <f t="shared" si="5"/>
        <v>0.31196628884357119</v>
      </c>
      <c r="E118" s="56">
        <v>31.452500000000001</v>
      </c>
      <c r="F118" s="56">
        <v>177.03800000000001</v>
      </c>
      <c r="G118" s="56">
        <f t="shared" si="6"/>
        <v>0.1776595985042759</v>
      </c>
      <c r="H118" s="56">
        <v>90.038499999999999</v>
      </c>
      <c r="I118" s="56">
        <v>118.26900000000001</v>
      </c>
      <c r="J118" s="56">
        <f t="shared" si="7"/>
        <v>0.76130262367991608</v>
      </c>
      <c r="N118" s="57">
        <v>0.31196628884357119</v>
      </c>
      <c r="O118" s="57">
        <v>0.1776595985042759</v>
      </c>
      <c r="P118" s="57">
        <v>0.76130262367991608</v>
      </c>
      <c r="Q118" s="58">
        <f t="shared" si="8"/>
        <v>0.31197000000000003</v>
      </c>
      <c r="R118" s="59">
        <f t="shared" si="8"/>
        <v>0.17766000000000001</v>
      </c>
      <c r="S118" s="60">
        <f t="shared" si="8"/>
        <v>0.76129999999999998</v>
      </c>
      <c r="T118" s="61"/>
      <c r="U118" s="61"/>
      <c r="V118" s="61"/>
    </row>
    <row r="119" spans="2:22">
      <c r="B119" s="56">
        <v>279.327</v>
      </c>
      <c r="C119" s="56">
        <v>511.375</v>
      </c>
      <c r="D119" s="56">
        <f t="shared" si="5"/>
        <v>0.5462273282815937</v>
      </c>
      <c r="E119" s="56">
        <v>110.2025</v>
      </c>
      <c r="F119" s="56">
        <v>126.48099999999999</v>
      </c>
      <c r="G119" s="56">
        <f t="shared" si="6"/>
        <v>0.87129687462939098</v>
      </c>
      <c r="H119" s="56">
        <v>66.057500000000005</v>
      </c>
      <c r="I119" s="56">
        <v>141.923</v>
      </c>
      <c r="J119" s="56">
        <f t="shared" si="7"/>
        <v>0.46544605173227738</v>
      </c>
      <c r="N119" s="57">
        <v>0.5462273282815937</v>
      </c>
      <c r="O119" s="57">
        <v>0.87129687462939098</v>
      </c>
      <c r="P119" s="57">
        <v>0.46544605173227738</v>
      </c>
      <c r="Q119" s="58">
        <f t="shared" si="8"/>
        <v>0.54622999999999999</v>
      </c>
      <c r="R119" s="59">
        <f t="shared" si="8"/>
        <v>0.87129999999999996</v>
      </c>
      <c r="S119" s="60">
        <f t="shared" si="8"/>
        <v>0.46544999999999997</v>
      </c>
      <c r="T119" s="61"/>
      <c r="U119" s="61"/>
      <c r="V119" s="61"/>
    </row>
    <row r="120" spans="2:22">
      <c r="B120" s="56">
        <v>101.634</v>
      </c>
      <c r="C120" s="56">
        <v>290.08699999999999</v>
      </c>
      <c r="D120" s="56">
        <f t="shared" si="5"/>
        <v>0.35035696187695414</v>
      </c>
      <c r="E120" s="56">
        <v>127.14449999999999</v>
      </c>
      <c r="F120" s="56">
        <v>279.673</v>
      </c>
      <c r="G120" s="56">
        <f t="shared" si="6"/>
        <v>0.45461842938002595</v>
      </c>
      <c r="H120" s="56">
        <v>31.057500000000001</v>
      </c>
      <c r="I120" s="56">
        <v>255.077</v>
      </c>
      <c r="J120" s="56">
        <f t="shared" si="7"/>
        <v>0.12175735170164304</v>
      </c>
      <c r="N120" s="57">
        <v>0.35035696187695414</v>
      </c>
      <c r="O120" s="57">
        <v>0.45461842938002595</v>
      </c>
      <c r="P120" s="57">
        <v>0.12175735170164304</v>
      </c>
      <c r="Q120" s="58">
        <f t="shared" si="8"/>
        <v>0.35036</v>
      </c>
      <c r="R120" s="59">
        <f t="shared" si="8"/>
        <v>0.45462000000000002</v>
      </c>
      <c r="S120" s="60">
        <f t="shared" si="8"/>
        <v>0.12175999999999999</v>
      </c>
      <c r="T120" s="61"/>
      <c r="U120" s="61"/>
      <c r="V120" s="61"/>
    </row>
    <row r="121" spans="2:22">
      <c r="B121" s="56">
        <v>144.25</v>
      </c>
      <c r="C121" s="56">
        <v>202.65350000000001</v>
      </c>
      <c r="D121" s="56">
        <f t="shared" si="5"/>
        <v>0.71180611240368408</v>
      </c>
      <c r="E121" s="56">
        <v>85.394499999999994</v>
      </c>
      <c r="F121" s="56">
        <v>225.05799999999999</v>
      </c>
      <c r="G121" s="56">
        <f t="shared" si="6"/>
        <v>0.37943330163780004</v>
      </c>
      <c r="H121" s="56">
        <v>80.326499999999996</v>
      </c>
      <c r="I121" s="56">
        <v>224.923</v>
      </c>
      <c r="J121" s="56">
        <f t="shared" si="7"/>
        <v>0.3571288841070055</v>
      </c>
      <c r="N121" s="57">
        <v>0.71180611240368408</v>
      </c>
      <c r="O121" s="57">
        <v>0.37943330163780004</v>
      </c>
      <c r="P121" s="57">
        <v>0.3571288841070055</v>
      </c>
      <c r="Q121" s="58">
        <f t="shared" si="8"/>
        <v>0.71181000000000005</v>
      </c>
      <c r="R121" s="59">
        <f t="shared" si="8"/>
        <v>0.37942999999999999</v>
      </c>
      <c r="S121" s="60">
        <f t="shared" si="8"/>
        <v>0.35713</v>
      </c>
      <c r="T121" s="61"/>
      <c r="U121" s="61"/>
      <c r="V121" s="61"/>
    </row>
    <row r="122" spans="2:22">
      <c r="B122" s="56">
        <v>128.61500000000001</v>
      </c>
      <c r="C122" s="56">
        <v>754.8075</v>
      </c>
      <c r="D122" s="56">
        <f t="shared" si="5"/>
        <v>0.17039443831705436</v>
      </c>
      <c r="E122" s="56">
        <v>80.817499999999995</v>
      </c>
      <c r="F122" s="56">
        <v>192.53800000000001</v>
      </c>
      <c r="G122" s="56">
        <f t="shared" si="6"/>
        <v>0.41974830942463304</v>
      </c>
      <c r="H122" s="56">
        <v>62.576500000000003</v>
      </c>
      <c r="I122" s="56">
        <v>26.192</v>
      </c>
      <c r="J122" s="56">
        <f t="shared" si="7"/>
        <v>2.3891455406230913</v>
      </c>
      <c r="N122" s="57">
        <v>0.17039443831705436</v>
      </c>
      <c r="O122" s="57">
        <v>0.41974830942463304</v>
      </c>
      <c r="P122" s="57">
        <v>2.3891455406230913</v>
      </c>
      <c r="Q122" s="58">
        <f t="shared" si="8"/>
        <v>0.17039000000000001</v>
      </c>
      <c r="R122" s="59">
        <f t="shared" si="8"/>
        <v>0.41975000000000001</v>
      </c>
      <c r="S122" s="60">
        <f t="shared" si="8"/>
        <v>2.3891499999999999</v>
      </c>
      <c r="T122" s="61"/>
      <c r="U122" s="61"/>
      <c r="V122" s="61"/>
    </row>
    <row r="123" spans="2:22">
      <c r="B123" s="56">
        <v>156.47999999999999</v>
      </c>
      <c r="C123" s="56">
        <v>538.34649999999999</v>
      </c>
      <c r="D123" s="56">
        <f t="shared" si="5"/>
        <v>0.29066781338784592</v>
      </c>
      <c r="E123" s="56">
        <v>35.952500000000001</v>
      </c>
      <c r="F123" s="56">
        <v>562.1635</v>
      </c>
      <c r="G123" s="56">
        <f t="shared" si="6"/>
        <v>6.3953814148374991E-2</v>
      </c>
      <c r="H123" s="56">
        <v>55.422499999999999</v>
      </c>
      <c r="I123" s="56">
        <v>115.0865</v>
      </c>
      <c r="J123" s="56">
        <f t="shared" si="7"/>
        <v>0.48157255629461315</v>
      </c>
      <c r="N123" s="57">
        <v>0.29066781338784592</v>
      </c>
      <c r="O123" s="57">
        <v>6.3953814148374991E-2</v>
      </c>
      <c r="P123" s="57">
        <v>0.48157255629461315</v>
      </c>
      <c r="Q123" s="58">
        <f t="shared" si="8"/>
        <v>0.29066999999999998</v>
      </c>
      <c r="R123" s="59">
        <f t="shared" si="8"/>
        <v>6.3950000000000007E-2</v>
      </c>
      <c r="S123" s="60">
        <f t="shared" si="8"/>
        <v>0.48157</v>
      </c>
      <c r="T123" s="61"/>
      <c r="U123" s="61"/>
      <c r="V123" s="61"/>
    </row>
    <row r="124" spans="2:22">
      <c r="B124" s="56">
        <v>175.44200000000001</v>
      </c>
      <c r="C124" s="56">
        <v>251.26949999999999</v>
      </c>
      <c r="D124" s="56">
        <f t="shared" si="5"/>
        <v>0.69822242651814093</v>
      </c>
      <c r="E124" s="56">
        <v>0</v>
      </c>
      <c r="F124" s="56">
        <v>436.6825</v>
      </c>
      <c r="G124" s="56">
        <f t="shared" si="6"/>
        <v>0</v>
      </c>
      <c r="H124" s="56">
        <v>65.230500000000006</v>
      </c>
      <c r="I124" s="56">
        <v>96.182500000000005</v>
      </c>
      <c r="J124" s="56">
        <f t="shared" si="7"/>
        <v>0.67819509786083754</v>
      </c>
      <c r="N124" s="57">
        <v>0.69822242651814093</v>
      </c>
      <c r="O124" s="57">
        <v>0</v>
      </c>
      <c r="P124" s="57">
        <v>0.67819509786083754</v>
      </c>
      <c r="Q124" s="58">
        <f t="shared" si="8"/>
        <v>0.69821999999999995</v>
      </c>
      <c r="R124" s="59">
        <f t="shared" si="8"/>
        <v>0</v>
      </c>
      <c r="S124" s="60">
        <f t="shared" si="8"/>
        <v>0.67820000000000003</v>
      </c>
      <c r="T124" s="61"/>
      <c r="U124" s="61"/>
      <c r="V124" s="61"/>
    </row>
    <row r="125" spans="2:22">
      <c r="B125" s="56">
        <v>163.5</v>
      </c>
      <c r="C125" s="56">
        <v>572.67349999999999</v>
      </c>
      <c r="D125" s="56">
        <f t="shared" si="5"/>
        <v>0.28550299603526269</v>
      </c>
      <c r="E125" s="56">
        <v>80.105500000000006</v>
      </c>
      <c r="F125" s="56">
        <v>185.5095</v>
      </c>
      <c r="G125" s="56">
        <f t="shared" si="6"/>
        <v>0.43181346507860785</v>
      </c>
      <c r="H125" s="56">
        <v>66.999499999999998</v>
      </c>
      <c r="I125" s="56">
        <v>126.0865</v>
      </c>
      <c r="J125" s="56">
        <f t="shared" si="7"/>
        <v>0.53137726877976621</v>
      </c>
      <c r="N125" s="57">
        <v>0.28550299603526269</v>
      </c>
      <c r="O125" s="57">
        <v>0.43181346507860785</v>
      </c>
      <c r="P125" s="57">
        <v>0.53137726877976621</v>
      </c>
      <c r="Q125" s="58">
        <f t="shared" si="8"/>
        <v>0.28549999999999998</v>
      </c>
      <c r="R125" s="59">
        <f t="shared" si="8"/>
        <v>0.43181000000000003</v>
      </c>
      <c r="S125" s="60">
        <f t="shared" si="8"/>
        <v>0.53137999999999996</v>
      </c>
      <c r="T125" s="61"/>
      <c r="U125" s="61"/>
      <c r="V125" s="61"/>
    </row>
    <row r="126" spans="2:22">
      <c r="B126" s="56">
        <v>120.01900000000001</v>
      </c>
      <c r="C126" s="56">
        <v>909.76949999999999</v>
      </c>
      <c r="D126" s="56">
        <f t="shared" si="5"/>
        <v>0.13192242650473554</v>
      </c>
      <c r="E126" s="56">
        <v>93.625500000000002</v>
      </c>
      <c r="F126" s="56">
        <v>311.1825</v>
      </c>
      <c r="G126" s="56">
        <f t="shared" si="6"/>
        <v>0.30087006820756307</v>
      </c>
      <c r="H126" s="56">
        <v>32.451500000000003</v>
      </c>
      <c r="I126" s="56">
        <v>117.3365</v>
      </c>
      <c r="J126" s="56">
        <f t="shared" si="7"/>
        <v>0.27656781990258789</v>
      </c>
      <c r="N126" s="57">
        <v>0.13192242650473554</v>
      </c>
      <c r="O126" s="57">
        <v>0.30087006820756307</v>
      </c>
      <c r="P126" s="57">
        <v>0.27656781990258789</v>
      </c>
      <c r="Q126" s="58">
        <f t="shared" si="8"/>
        <v>0.13192000000000001</v>
      </c>
      <c r="R126" s="59">
        <f t="shared" si="8"/>
        <v>0.30087000000000003</v>
      </c>
      <c r="S126" s="60">
        <f t="shared" si="8"/>
        <v>0.27656999999999998</v>
      </c>
      <c r="T126" s="61"/>
      <c r="U126" s="61"/>
      <c r="V126" s="61"/>
    </row>
    <row r="127" spans="2:22">
      <c r="B127" s="56">
        <v>93.134</v>
      </c>
      <c r="C127" s="56">
        <v>575.8845</v>
      </c>
      <c r="D127" s="56">
        <f t="shared" si="5"/>
        <v>0.16172340113338698</v>
      </c>
      <c r="E127" s="56">
        <v>92.471500000000006</v>
      </c>
      <c r="F127" s="56">
        <v>263.45150000000001</v>
      </c>
      <c r="G127" s="56">
        <f t="shared" si="6"/>
        <v>0.35100008920047904</v>
      </c>
      <c r="H127" s="56">
        <v>46.355499999999999</v>
      </c>
      <c r="I127" s="56">
        <v>81.605500000000006</v>
      </c>
      <c r="J127" s="56">
        <f t="shared" si="7"/>
        <v>0.56804382057581893</v>
      </c>
      <c r="N127" s="57">
        <v>0.16172340113338698</v>
      </c>
      <c r="O127" s="57">
        <v>0.35100008920047904</v>
      </c>
      <c r="P127" s="57">
        <v>0.56804382057581893</v>
      </c>
      <c r="Q127" s="58">
        <f t="shared" si="8"/>
        <v>0.16172</v>
      </c>
      <c r="R127" s="59">
        <f t="shared" si="8"/>
        <v>0.35099999999999998</v>
      </c>
      <c r="S127" s="60">
        <f t="shared" si="8"/>
        <v>0.56803999999999999</v>
      </c>
      <c r="T127" s="61"/>
      <c r="U127" s="61"/>
      <c r="V127" s="61"/>
    </row>
    <row r="128" spans="2:22">
      <c r="B128" s="56">
        <v>104.90300000000001</v>
      </c>
      <c r="C128" s="56">
        <v>346.23050000000001</v>
      </c>
      <c r="D128" s="56">
        <f t="shared" si="5"/>
        <v>0.30298601654100377</v>
      </c>
      <c r="E128" s="56">
        <v>68.240499999999997</v>
      </c>
      <c r="F128" s="56">
        <v>250.6635</v>
      </c>
      <c r="G128" s="56">
        <f t="shared" si="6"/>
        <v>0.27223947642955593</v>
      </c>
      <c r="H128" s="56">
        <v>56.432499999999997</v>
      </c>
      <c r="I128" s="56">
        <v>299.62450000000001</v>
      </c>
      <c r="J128" s="56">
        <f t="shared" si="7"/>
        <v>0.18834407733679989</v>
      </c>
      <c r="N128" s="57">
        <v>0.30298601654100377</v>
      </c>
      <c r="O128" s="57">
        <v>0.27223947642955593</v>
      </c>
      <c r="P128" s="57">
        <v>0.18834407733679989</v>
      </c>
      <c r="Q128" s="58">
        <f t="shared" si="8"/>
        <v>0.30298999999999998</v>
      </c>
      <c r="R128" s="59">
        <f t="shared" si="8"/>
        <v>0.27223999999999998</v>
      </c>
      <c r="S128" s="60">
        <f t="shared" si="8"/>
        <v>0.18834000000000001</v>
      </c>
      <c r="T128" s="61"/>
      <c r="U128" s="61"/>
      <c r="V128" s="61"/>
    </row>
    <row r="129" spans="2:22">
      <c r="B129" s="56">
        <v>109.26900000000001</v>
      </c>
      <c r="C129" s="56">
        <v>559.09649999999999</v>
      </c>
      <c r="D129" s="56">
        <f t="shared" si="5"/>
        <v>0.19543853341954387</v>
      </c>
      <c r="E129" s="56">
        <v>41.355499999999999</v>
      </c>
      <c r="F129" s="56">
        <v>468.72149999999999</v>
      </c>
      <c r="G129" s="56">
        <f t="shared" si="6"/>
        <v>8.8230431076876142E-2</v>
      </c>
      <c r="H129" s="56">
        <v>34.298499999999997</v>
      </c>
      <c r="I129" s="56">
        <v>71.394499999999994</v>
      </c>
      <c r="J129" s="56">
        <f t="shared" si="7"/>
        <v>0.48040815468978704</v>
      </c>
      <c r="N129" s="57">
        <v>0.19543853341954387</v>
      </c>
      <c r="O129" s="57">
        <v>8.8230431076876142E-2</v>
      </c>
      <c r="P129" s="57">
        <v>0.48040815468978704</v>
      </c>
      <c r="Q129" s="58">
        <f t="shared" si="8"/>
        <v>0.19544</v>
      </c>
      <c r="R129" s="59">
        <f t="shared" si="8"/>
        <v>8.8230000000000003E-2</v>
      </c>
      <c r="S129" s="60">
        <f t="shared" si="8"/>
        <v>0.48041</v>
      </c>
      <c r="T129" s="61"/>
      <c r="U129" s="61"/>
      <c r="V129" s="61"/>
    </row>
    <row r="130" spans="2:22">
      <c r="B130" s="56">
        <v>337.94200000000001</v>
      </c>
      <c r="C130" s="56">
        <v>516.59649999999999</v>
      </c>
      <c r="D130" s="56">
        <f t="shared" si="5"/>
        <v>0.65417013084680209</v>
      </c>
      <c r="E130" s="56">
        <v>42.182499999999997</v>
      </c>
      <c r="F130" s="56">
        <v>327.6825</v>
      </c>
      <c r="G130" s="56">
        <f t="shared" si="6"/>
        <v>0.12872979179541172</v>
      </c>
      <c r="H130" s="56">
        <v>57.913499999999999</v>
      </c>
      <c r="I130" s="56">
        <v>55.586500000000001</v>
      </c>
      <c r="J130" s="56">
        <f t="shared" si="7"/>
        <v>1.0418626824858555</v>
      </c>
      <c r="N130" s="57">
        <v>0.65417013084680209</v>
      </c>
      <c r="O130" s="57">
        <v>0.12872979179541172</v>
      </c>
      <c r="P130" s="57">
        <v>1.0418626824858555</v>
      </c>
      <c r="Q130" s="58">
        <f t="shared" si="8"/>
        <v>0.65417000000000003</v>
      </c>
      <c r="R130" s="59">
        <f t="shared" si="8"/>
        <v>0.12873000000000001</v>
      </c>
      <c r="S130" s="60">
        <f t="shared" si="8"/>
        <v>1.04186</v>
      </c>
      <c r="T130" s="61"/>
      <c r="U130" s="61"/>
      <c r="V130" s="61"/>
    </row>
    <row r="131" spans="2:22">
      <c r="B131" s="56">
        <v>140.827</v>
      </c>
      <c r="C131" s="56">
        <v>875.07650000000001</v>
      </c>
      <c r="D131" s="56">
        <f t="shared" ref="D131:D194" si="9">B131/C131</f>
        <v>0.16093107288334219</v>
      </c>
      <c r="E131" s="56">
        <v>111.60550000000001</v>
      </c>
      <c r="F131" s="56">
        <v>295.20150000000001</v>
      </c>
      <c r="G131" s="56">
        <f t="shared" ref="G131:G194" si="10">E131/F131</f>
        <v>0.3780654908596332</v>
      </c>
      <c r="H131" s="56">
        <v>99.567499999999995</v>
      </c>
      <c r="I131" s="56">
        <v>299.9905</v>
      </c>
      <c r="J131" s="56">
        <f t="shared" ref="J131:J194" si="11">H131/I131</f>
        <v>0.33190217690226859</v>
      </c>
      <c r="N131" s="57">
        <v>0.16093107288334219</v>
      </c>
      <c r="O131" s="57">
        <v>0.3780654908596332</v>
      </c>
      <c r="P131" s="57">
        <v>0.33190217690226859</v>
      </c>
      <c r="Q131" s="58">
        <f t="shared" ref="Q131:S194" si="12">ROUND(N131,5)</f>
        <v>0.16092999999999999</v>
      </c>
      <c r="R131" s="59">
        <f t="shared" si="12"/>
        <v>0.37807000000000002</v>
      </c>
      <c r="S131" s="60">
        <f t="shared" si="12"/>
        <v>0.33189999999999997</v>
      </c>
      <c r="T131" s="61"/>
      <c r="U131" s="61"/>
      <c r="V131" s="61"/>
    </row>
    <row r="132" spans="2:22">
      <c r="B132" s="56">
        <v>351.923</v>
      </c>
      <c r="C132" s="56">
        <v>741.24950000000001</v>
      </c>
      <c r="D132" s="56">
        <f t="shared" si="9"/>
        <v>0.47476996611802097</v>
      </c>
      <c r="E132" s="56">
        <v>67.894499999999994</v>
      </c>
      <c r="F132" s="56">
        <v>433.10550000000001</v>
      </c>
      <c r="G132" s="56">
        <f t="shared" si="10"/>
        <v>0.15676203603971778</v>
      </c>
      <c r="H132" s="56">
        <v>35.567500000000003</v>
      </c>
      <c r="I132" s="56">
        <v>463.77850000000001</v>
      </c>
      <c r="J132" s="56">
        <f t="shared" si="11"/>
        <v>7.6690704722189584E-2</v>
      </c>
      <c r="N132" s="57">
        <v>0.47476996611802097</v>
      </c>
      <c r="O132" s="57">
        <v>0.15676203603971778</v>
      </c>
      <c r="P132" s="57">
        <v>7.6690704722189584E-2</v>
      </c>
      <c r="Q132" s="58">
        <f t="shared" si="12"/>
        <v>0.47477000000000003</v>
      </c>
      <c r="R132" s="59">
        <f t="shared" si="12"/>
        <v>0.15676000000000001</v>
      </c>
      <c r="S132" s="60">
        <f t="shared" si="12"/>
        <v>7.6689999999999994E-2</v>
      </c>
      <c r="T132" s="61"/>
      <c r="U132" s="61"/>
      <c r="V132" s="61"/>
    </row>
    <row r="133" spans="2:22">
      <c r="B133" s="56">
        <v>137.36500000000001</v>
      </c>
      <c r="C133" s="56">
        <v>70.749499999999998</v>
      </c>
      <c r="D133" s="56">
        <f t="shared" si="9"/>
        <v>1.9415684916501179</v>
      </c>
      <c r="E133" s="56">
        <v>88.625500000000002</v>
      </c>
      <c r="F133" s="56">
        <v>906.7405</v>
      </c>
      <c r="G133" s="56">
        <f t="shared" si="10"/>
        <v>9.7740753831994931E-2</v>
      </c>
      <c r="H133" s="56">
        <v>73.759500000000003</v>
      </c>
      <c r="I133" s="56">
        <v>115.9325</v>
      </c>
      <c r="J133" s="56">
        <f t="shared" si="11"/>
        <v>0.63622797748689974</v>
      </c>
      <c r="N133" s="57">
        <v>1.9415684916501179</v>
      </c>
      <c r="O133" s="57">
        <v>9.7740753831994931E-2</v>
      </c>
      <c r="P133" s="57">
        <v>0.63622797748689974</v>
      </c>
      <c r="Q133" s="58">
        <f t="shared" si="12"/>
        <v>1.94157</v>
      </c>
      <c r="R133" s="59">
        <f t="shared" si="12"/>
        <v>9.7739999999999994E-2</v>
      </c>
      <c r="S133" s="60">
        <f t="shared" si="12"/>
        <v>0.63622999999999996</v>
      </c>
      <c r="T133" s="61"/>
      <c r="U133" s="61"/>
      <c r="V133" s="61"/>
    </row>
    <row r="134" spans="2:22">
      <c r="B134" s="56">
        <v>155.65299999999999</v>
      </c>
      <c r="C134" s="56">
        <v>523.0385</v>
      </c>
      <c r="D134" s="56">
        <f t="shared" si="9"/>
        <v>0.29759377177779456</v>
      </c>
      <c r="E134" s="56">
        <v>86.144499999999994</v>
      </c>
      <c r="F134" s="56">
        <v>594.4135</v>
      </c>
      <c r="G134" s="56">
        <f t="shared" si="10"/>
        <v>0.14492352545828788</v>
      </c>
      <c r="H134" s="56">
        <v>66.259500000000003</v>
      </c>
      <c r="I134" s="56">
        <v>116.8175</v>
      </c>
      <c r="J134" s="56">
        <f t="shared" si="11"/>
        <v>0.56720525606180583</v>
      </c>
      <c r="N134" s="57">
        <v>0.29759377177779456</v>
      </c>
      <c r="O134" s="57">
        <v>0.14492352545828788</v>
      </c>
      <c r="P134" s="57">
        <v>0.56720525606180583</v>
      </c>
      <c r="Q134" s="58">
        <f t="shared" si="12"/>
        <v>0.29759000000000002</v>
      </c>
      <c r="R134" s="59">
        <f t="shared" si="12"/>
        <v>0.14491999999999999</v>
      </c>
      <c r="S134" s="60">
        <f t="shared" si="12"/>
        <v>0.56720999999999999</v>
      </c>
      <c r="T134" s="61"/>
      <c r="U134" s="61"/>
      <c r="V134" s="61"/>
    </row>
    <row r="135" spans="2:22">
      <c r="B135" s="56">
        <v>114.961</v>
      </c>
      <c r="C135" s="56">
        <v>1170.866</v>
      </c>
      <c r="D135" s="56">
        <f t="shared" si="9"/>
        <v>9.8184591575807986E-2</v>
      </c>
      <c r="E135" s="56">
        <v>59.932499999999997</v>
      </c>
      <c r="F135" s="56">
        <v>365.9905</v>
      </c>
      <c r="G135" s="56">
        <f t="shared" si="10"/>
        <v>0.16375425045185599</v>
      </c>
      <c r="H135" s="56">
        <v>70.894499999999994</v>
      </c>
      <c r="I135" s="56">
        <v>144.60650000000001</v>
      </c>
      <c r="J135" s="56">
        <f t="shared" si="11"/>
        <v>0.49025804510862231</v>
      </c>
      <c r="N135" s="57">
        <v>9.8184591575807986E-2</v>
      </c>
      <c r="O135" s="57">
        <v>0.16375425045185599</v>
      </c>
      <c r="P135" s="57">
        <v>0.49025804510862231</v>
      </c>
      <c r="Q135" s="58">
        <f t="shared" si="12"/>
        <v>9.8180000000000003E-2</v>
      </c>
      <c r="R135" s="59">
        <f t="shared" si="12"/>
        <v>0.16375000000000001</v>
      </c>
      <c r="S135" s="60">
        <f t="shared" si="12"/>
        <v>0.49025999999999997</v>
      </c>
      <c r="T135" s="61"/>
      <c r="U135" s="61"/>
      <c r="V135" s="61"/>
    </row>
    <row r="136" spans="2:22">
      <c r="B136" s="56">
        <v>115.923</v>
      </c>
      <c r="C136" s="56">
        <v>1828.693</v>
      </c>
      <c r="D136" s="56">
        <f t="shared" si="9"/>
        <v>6.3391176102276334E-2</v>
      </c>
      <c r="E136" s="56">
        <v>120.1635</v>
      </c>
      <c r="F136" s="56">
        <v>233.4905</v>
      </c>
      <c r="G136" s="56">
        <f t="shared" si="10"/>
        <v>0.51463978191832216</v>
      </c>
      <c r="H136" s="56">
        <v>45.336500000000001</v>
      </c>
      <c r="I136" s="56">
        <v>246.27950000000001</v>
      </c>
      <c r="J136" s="56">
        <f t="shared" si="11"/>
        <v>0.18408556132361809</v>
      </c>
      <c r="N136" s="57">
        <v>6.3391176102276334E-2</v>
      </c>
      <c r="O136" s="57">
        <v>0.51463978191832216</v>
      </c>
      <c r="P136" s="57">
        <v>0.18408556132361809</v>
      </c>
      <c r="Q136" s="58">
        <f t="shared" si="12"/>
        <v>6.3390000000000002E-2</v>
      </c>
      <c r="R136" s="59">
        <f t="shared" si="12"/>
        <v>0.51463999999999999</v>
      </c>
      <c r="S136" s="60">
        <f t="shared" si="12"/>
        <v>0.18409</v>
      </c>
      <c r="T136" s="61"/>
      <c r="U136" s="61"/>
      <c r="V136" s="61"/>
    </row>
    <row r="137" spans="2:22">
      <c r="B137" s="56">
        <v>175.36500000000001</v>
      </c>
      <c r="C137" s="56">
        <v>605.6345</v>
      </c>
      <c r="D137" s="56">
        <f t="shared" si="9"/>
        <v>0.28955582946480096</v>
      </c>
      <c r="E137" s="56">
        <v>105.9325</v>
      </c>
      <c r="F137" s="56">
        <v>462.95150000000001</v>
      </c>
      <c r="G137" s="56">
        <f t="shared" si="10"/>
        <v>0.22881986557987177</v>
      </c>
      <c r="H137" s="56">
        <v>13.028499999999999</v>
      </c>
      <c r="I137" s="56">
        <v>223.04849999999999</v>
      </c>
      <c r="J137" s="56">
        <f t="shared" si="11"/>
        <v>5.8411063064759461E-2</v>
      </c>
      <c r="N137" s="57">
        <v>0.28955582946480096</v>
      </c>
      <c r="O137" s="57">
        <v>0.22881986557987177</v>
      </c>
      <c r="P137" s="57">
        <v>5.8411063064759461E-2</v>
      </c>
      <c r="Q137" s="58">
        <f t="shared" si="12"/>
        <v>0.28955999999999998</v>
      </c>
      <c r="R137" s="59">
        <f t="shared" si="12"/>
        <v>0.22882</v>
      </c>
      <c r="S137" s="60">
        <f t="shared" si="12"/>
        <v>5.8409999999999997E-2</v>
      </c>
      <c r="T137" s="61"/>
      <c r="U137" s="61"/>
      <c r="V137" s="61"/>
    </row>
    <row r="138" spans="2:22">
      <c r="B138" s="56">
        <v>168.75</v>
      </c>
      <c r="C138" s="56">
        <v>878.2115</v>
      </c>
      <c r="D138" s="56">
        <f t="shared" si="9"/>
        <v>0.19215189051840018</v>
      </c>
      <c r="E138" s="56">
        <v>124.5675</v>
      </c>
      <c r="F138" s="56">
        <v>486.79849999999999</v>
      </c>
      <c r="G138" s="56">
        <f t="shared" si="10"/>
        <v>0.2558912979394965</v>
      </c>
      <c r="H138" s="56">
        <v>76.105500000000006</v>
      </c>
      <c r="I138" s="56">
        <v>78.894499999999994</v>
      </c>
      <c r="J138" s="56">
        <f t="shared" si="11"/>
        <v>0.96464899327583054</v>
      </c>
      <c r="N138" s="57">
        <v>0.19215189051840018</v>
      </c>
      <c r="O138" s="57">
        <v>0.2558912979394965</v>
      </c>
      <c r="P138" s="57">
        <v>0.96464899327583054</v>
      </c>
      <c r="Q138" s="58">
        <f t="shared" si="12"/>
        <v>0.19214999999999999</v>
      </c>
      <c r="R138" s="59">
        <f t="shared" si="12"/>
        <v>0.25589000000000001</v>
      </c>
      <c r="S138" s="60">
        <f t="shared" si="12"/>
        <v>0.96465000000000001</v>
      </c>
      <c r="T138" s="61"/>
      <c r="U138" s="61"/>
      <c r="V138" s="61"/>
    </row>
    <row r="139" spans="2:22">
      <c r="B139" s="56">
        <v>118.61499999999999</v>
      </c>
      <c r="C139" s="56">
        <v>1251.25</v>
      </c>
      <c r="D139" s="56">
        <f t="shared" si="9"/>
        <v>9.4797202797202787E-2</v>
      </c>
      <c r="E139" s="56">
        <v>83.932500000000005</v>
      </c>
      <c r="F139" s="56">
        <v>330.97149999999999</v>
      </c>
      <c r="G139" s="56">
        <f t="shared" si="10"/>
        <v>0.25359434271530934</v>
      </c>
      <c r="H139" s="56">
        <v>41.105499999999999</v>
      </c>
      <c r="I139" s="56">
        <v>311.5675</v>
      </c>
      <c r="J139" s="56">
        <f t="shared" si="11"/>
        <v>0.13193128294831777</v>
      </c>
      <c r="N139" s="57">
        <v>9.4797202797202787E-2</v>
      </c>
      <c r="O139" s="57">
        <v>0.25359434271530934</v>
      </c>
      <c r="P139" s="57">
        <v>0.13193128294831777</v>
      </c>
      <c r="Q139" s="58">
        <f t="shared" si="12"/>
        <v>9.4799999999999995E-2</v>
      </c>
      <c r="R139" s="59">
        <f t="shared" si="12"/>
        <v>0.25358999999999998</v>
      </c>
      <c r="S139" s="60">
        <f t="shared" si="12"/>
        <v>0.13192999999999999</v>
      </c>
      <c r="T139" s="61"/>
      <c r="U139" s="61"/>
      <c r="V139" s="61"/>
    </row>
    <row r="140" spans="2:22">
      <c r="B140" s="56">
        <v>92.364999999999995</v>
      </c>
      <c r="C140" s="56">
        <v>395.2885</v>
      </c>
      <c r="D140" s="56">
        <f t="shared" si="9"/>
        <v>0.23366477901583274</v>
      </c>
      <c r="E140" s="56">
        <v>56.413499999999999</v>
      </c>
      <c r="F140" s="56">
        <v>532.0095</v>
      </c>
      <c r="G140" s="56">
        <f t="shared" si="10"/>
        <v>0.10603851998883479</v>
      </c>
      <c r="H140" s="56">
        <v>36.490499999999997</v>
      </c>
      <c r="I140" s="56">
        <v>151.93350000000001</v>
      </c>
      <c r="J140" s="56">
        <f t="shared" si="11"/>
        <v>0.24017415514024223</v>
      </c>
      <c r="N140" s="57">
        <v>0.23366477901583274</v>
      </c>
      <c r="O140" s="57">
        <v>0.10603851998883479</v>
      </c>
      <c r="P140" s="57">
        <v>0.24017415514024223</v>
      </c>
      <c r="Q140" s="58">
        <f t="shared" si="12"/>
        <v>0.23366000000000001</v>
      </c>
      <c r="R140" s="59">
        <f t="shared" si="12"/>
        <v>0.10604</v>
      </c>
      <c r="S140" s="60">
        <f t="shared" si="12"/>
        <v>0.24016999999999999</v>
      </c>
      <c r="T140" s="61"/>
      <c r="U140" s="61"/>
      <c r="V140" s="61"/>
    </row>
    <row r="141" spans="2:22">
      <c r="B141" s="56">
        <v>71.941999999999993</v>
      </c>
      <c r="C141" s="56">
        <v>489.1155</v>
      </c>
      <c r="D141" s="56">
        <f t="shared" si="9"/>
        <v>0.14708591324543996</v>
      </c>
      <c r="E141" s="56">
        <v>39.048499999999997</v>
      </c>
      <c r="F141" s="56">
        <v>367.7405</v>
      </c>
      <c r="G141" s="56">
        <f t="shared" si="10"/>
        <v>0.1061849320376733</v>
      </c>
      <c r="H141" s="56">
        <v>27.625499999999999</v>
      </c>
      <c r="I141" s="56">
        <v>171.6635</v>
      </c>
      <c r="J141" s="56">
        <f t="shared" si="11"/>
        <v>0.16092821129710158</v>
      </c>
      <c r="N141" s="57">
        <v>0.14708591324543996</v>
      </c>
      <c r="O141" s="57">
        <v>0.1061849320376733</v>
      </c>
      <c r="P141" s="57">
        <v>0.16092821129710158</v>
      </c>
      <c r="Q141" s="58">
        <f t="shared" si="12"/>
        <v>0.14709</v>
      </c>
      <c r="R141" s="59">
        <f t="shared" si="12"/>
        <v>0.10618</v>
      </c>
      <c r="S141" s="60">
        <f t="shared" si="12"/>
        <v>0.16092999999999999</v>
      </c>
      <c r="T141" s="61"/>
      <c r="U141" s="61"/>
      <c r="V141" s="61"/>
    </row>
    <row r="142" spans="2:22">
      <c r="B142" s="56">
        <v>79.346000000000004</v>
      </c>
      <c r="C142" s="56">
        <v>608.4425</v>
      </c>
      <c r="D142" s="56">
        <f t="shared" si="9"/>
        <v>0.13040837877038505</v>
      </c>
      <c r="E142" s="56">
        <v>45.855499999999999</v>
      </c>
      <c r="F142" s="56">
        <v>291.95150000000001</v>
      </c>
      <c r="G142" s="56">
        <f t="shared" si="10"/>
        <v>0.15706547149098393</v>
      </c>
      <c r="H142" s="56">
        <v>106.3365</v>
      </c>
      <c r="I142" s="56">
        <v>208.79849999999999</v>
      </c>
      <c r="J142" s="56">
        <f t="shared" si="11"/>
        <v>0.50927808389428086</v>
      </c>
      <c r="N142" s="57">
        <v>0.13040837877038505</v>
      </c>
      <c r="O142" s="57">
        <v>0.15706547149098393</v>
      </c>
      <c r="P142" s="57">
        <v>0.50927808389428086</v>
      </c>
      <c r="Q142" s="58">
        <f t="shared" si="12"/>
        <v>0.13041</v>
      </c>
      <c r="R142" s="59">
        <f t="shared" si="12"/>
        <v>0.15706999999999999</v>
      </c>
      <c r="S142" s="60">
        <f t="shared" si="12"/>
        <v>0.50927999999999995</v>
      </c>
      <c r="T142" s="61"/>
      <c r="U142" s="61"/>
      <c r="V142" s="61"/>
    </row>
    <row r="143" spans="2:22">
      <c r="B143" s="56">
        <v>206.88399999999999</v>
      </c>
      <c r="C143" s="56">
        <v>799.59649999999999</v>
      </c>
      <c r="D143" s="56">
        <f t="shared" si="9"/>
        <v>0.25873549971767007</v>
      </c>
      <c r="E143" s="56">
        <v>38.759500000000003</v>
      </c>
      <c r="F143" s="56">
        <v>338.79849999999999</v>
      </c>
      <c r="G143" s="56">
        <f t="shared" si="10"/>
        <v>0.11440280874915328</v>
      </c>
      <c r="H143" s="56">
        <v>53.028500000000001</v>
      </c>
      <c r="I143" s="56">
        <v>70.086500000000001</v>
      </c>
      <c r="J143" s="56">
        <f t="shared" si="11"/>
        <v>0.75661503998630264</v>
      </c>
      <c r="N143" s="57">
        <v>0.25873549971767007</v>
      </c>
      <c r="O143" s="57">
        <v>0.11440280874915328</v>
      </c>
      <c r="P143" s="57">
        <v>0.75661503998630264</v>
      </c>
      <c r="Q143" s="58">
        <f t="shared" si="12"/>
        <v>0.25874000000000003</v>
      </c>
      <c r="R143" s="59">
        <f t="shared" si="12"/>
        <v>0.1144</v>
      </c>
      <c r="S143" s="60">
        <f t="shared" si="12"/>
        <v>0.75661999999999996</v>
      </c>
      <c r="T143" s="61"/>
      <c r="U143" s="61"/>
      <c r="V143" s="61"/>
    </row>
    <row r="144" spans="2:22">
      <c r="B144" s="56">
        <v>81.269000000000005</v>
      </c>
      <c r="C144" s="56">
        <v>540.00049999999999</v>
      </c>
      <c r="D144" s="56">
        <f t="shared" si="9"/>
        <v>0.15049800879814001</v>
      </c>
      <c r="E144" s="56">
        <v>64.855500000000006</v>
      </c>
      <c r="F144" s="56">
        <v>385.4325</v>
      </c>
      <c r="G144" s="56">
        <f t="shared" si="10"/>
        <v>0.16826681714697128</v>
      </c>
      <c r="H144" s="56">
        <v>57.374499999999998</v>
      </c>
      <c r="I144" s="56">
        <v>54.769500000000001</v>
      </c>
      <c r="J144" s="56">
        <f t="shared" si="11"/>
        <v>1.0475629684404641</v>
      </c>
      <c r="N144" s="57">
        <v>0.15049800879814001</v>
      </c>
      <c r="O144" s="57">
        <v>0.16826681714697128</v>
      </c>
      <c r="P144" s="57">
        <v>1.0475629684404641</v>
      </c>
      <c r="Q144" s="58">
        <f t="shared" si="12"/>
        <v>0.15049999999999999</v>
      </c>
      <c r="R144" s="59">
        <f t="shared" si="12"/>
        <v>0.16827</v>
      </c>
      <c r="S144" s="60">
        <f t="shared" si="12"/>
        <v>1.04756</v>
      </c>
      <c r="T144" s="61"/>
      <c r="U144" s="61"/>
      <c r="V144" s="61"/>
    </row>
    <row r="145" spans="2:22">
      <c r="B145" s="56">
        <v>153.25</v>
      </c>
      <c r="C145" s="56">
        <v>1550.001</v>
      </c>
      <c r="D145" s="56">
        <f t="shared" si="9"/>
        <v>9.8870903954255518E-2</v>
      </c>
      <c r="E145" s="56">
        <v>21.836500000000001</v>
      </c>
      <c r="F145" s="56">
        <v>188.70150000000001</v>
      </c>
      <c r="G145" s="56">
        <f t="shared" si="10"/>
        <v>0.1157198008494898</v>
      </c>
      <c r="H145" s="56">
        <v>27.798500000000001</v>
      </c>
      <c r="I145" s="56">
        <v>150.84649999999999</v>
      </c>
      <c r="J145" s="56">
        <f t="shared" si="11"/>
        <v>0.18428336089998776</v>
      </c>
      <c r="N145" s="57">
        <v>9.8870903954255518E-2</v>
      </c>
      <c r="O145" s="57">
        <v>0.1157198008494898</v>
      </c>
      <c r="P145" s="57">
        <v>0.18428336089998776</v>
      </c>
      <c r="Q145" s="58">
        <f t="shared" si="12"/>
        <v>9.887E-2</v>
      </c>
      <c r="R145" s="59">
        <f t="shared" si="12"/>
        <v>0.11572</v>
      </c>
      <c r="S145" s="60">
        <f t="shared" si="12"/>
        <v>0.18428</v>
      </c>
      <c r="T145" s="61"/>
      <c r="U145" s="61"/>
      <c r="V145" s="61"/>
    </row>
    <row r="146" spans="2:22">
      <c r="B146" s="56">
        <v>483.423</v>
      </c>
      <c r="C146" s="56">
        <v>1203.193</v>
      </c>
      <c r="D146" s="56">
        <f t="shared" si="9"/>
        <v>0.40178342127987782</v>
      </c>
      <c r="E146" s="56">
        <v>67.182500000000005</v>
      </c>
      <c r="F146" s="56">
        <v>218.54849999999999</v>
      </c>
      <c r="G146" s="56">
        <f t="shared" si="10"/>
        <v>0.3074031622271487</v>
      </c>
      <c r="H146" s="56">
        <v>25.836500000000001</v>
      </c>
      <c r="I146" s="56">
        <v>631.57650000000001</v>
      </c>
      <c r="J146" s="56">
        <f t="shared" si="11"/>
        <v>4.0907950184973632E-2</v>
      </c>
      <c r="N146" s="57">
        <v>0.40178342127987782</v>
      </c>
      <c r="O146" s="57">
        <v>0.3074031622271487</v>
      </c>
      <c r="P146" s="57">
        <v>4.0907950184973632E-2</v>
      </c>
      <c r="Q146" s="58">
        <f t="shared" si="12"/>
        <v>0.40178000000000003</v>
      </c>
      <c r="R146" s="59">
        <f t="shared" si="12"/>
        <v>0.30740000000000001</v>
      </c>
      <c r="S146" s="60">
        <f t="shared" si="12"/>
        <v>4.0910000000000002E-2</v>
      </c>
      <c r="T146" s="61"/>
      <c r="U146" s="61"/>
      <c r="V146" s="61"/>
    </row>
    <row r="147" spans="2:22">
      <c r="B147" s="56">
        <v>125.211</v>
      </c>
      <c r="C147" s="56">
        <v>345.1155</v>
      </c>
      <c r="D147" s="56">
        <f t="shared" si="9"/>
        <v>0.36280897264828732</v>
      </c>
      <c r="E147" s="56">
        <v>7.6825000000000001</v>
      </c>
      <c r="F147" s="56">
        <v>112.741</v>
      </c>
      <c r="G147" s="56">
        <f t="shared" si="10"/>
        <v>6.814291162930966E-2</v>
      </c>
      <c r="H147" s="56">
        <v>0</v>
      </c>
      <c r="I147" s="56">
        <v>631.57650000000001</v>
      </c>
      <c r="J147" s="56">
        <f t="shared" si="11"/>
        <v>0</v>
      </c>
      <c r="N147" s="57">
        <v>0.36280897264828732</v>
      </c>
      <c r="O147" s="57">
        <v>6.814291162930966E-2</v>
      </c>
      <c r="P147" s="57">
        <v>0</v>
      </c>
      <c r="Q147" s="58">
        <f t="shared" si="12"/>
        <v>0.36281000000000002</v>
      </c>
      <c r="R147" s="59">
        <f t="shared" si="12"/>
        <v>6.8140000000000006E-2</v>
      </c>
      <c r="S147" s="60">
        <f t="shared" si="12"/>
        <v>0</v>
      </c>
      <c r="T147" s="61"/>
      <c r="U147" s="61"/>
      <c r="V147" s="61"/>
    </row>
    <row r="148" spans="2:22">
      <c r="B148" s="56">
        <v>271.346</v>
      </c>
      <c r="C148" s="56">
        <v>563.26949999999999</v>
      </c>
      <c r="D148" s="56">
        <f t="shared" si="9"/>
        <v>0.48173387694522785</v>
      </c>
      <c r="E148" s="56">
        <v>48.702500000000001</v>
      </c>
      <c r="F148" s="56">
        <v>112.587</v>
      </c>
      <c r="G148" s="56">
        <f t="shared" si="10"/>
        <v>0.43257658521854209</v>
      </c>
      <c r="H148" s="56">
        <v>7.3745000000000003</v>
      </c>
      <c r="I148" s="56">
        <v>77.230500000000006</v>
      </c>
      <c r="J148" s="56">
        <f t="shared" si="11"/>
        <v>9.5486886657473402E-2</v>
      </c>
      <c r="N148" s="57">
        <v>0.48173387694522785</v>
      </c>
      <c r="O148" s="57">
        <v>0.43257658521854209</v>
      </c>
      <c r="P148" s="57">
        <v>9.5486886657473402E-2</v>
      </c>
      <c r="Q148" s="58">
        <f t="shared" si="12"/>
        <v>0.48172999999999999</v>
      </c>
      <c r="R148" s="59">
        <f t="shared" si="12"/>
        <v>0.43258000000000002</v>
      </c>
      <c r="S148" s="60">
        <f t="shared" si="12"/>
        <v>9.5490000000000005E-2</v>
      </c>
      <c r="T148" s="61"/>
      <c r="U148" s="61"/>
      <c r="V148" s="61"/>
    </row>
    <row r="149" spans="2:22">
      <c r="B149" s="56">
        <v>270.05700000000002</v>
      </c>
      <c r="C149" s="56">
        <v>134.1155</v>
      </c>
      <c r="D149" s="56">
        <f t="shared" si="9"/>
        <v>2.0136151302422167</v>
      </c>
      <c r="E149" s="56">
        <v>52.490499999999997</v>
      </c>
      <c r="F149" s="56">
        <v>347.625</v>
      </c>
      <c r="G149" s="56">
        <f t="shared" si="10"/>
        <v>0.15099748291981302</v>
      </c>
      <c r="H149" s="56">
        <v>22.086500000000001</v>
      </c>
      <c r="I149" s="56">
        <v>166.49950000000001</v>
      </c>
      <c r="J149" s="56">
        <f t="shared" si="11"/>
        <v>0.13265205000615618</v>
      </c>
      <c r="N149" s="57">
        <v>2.0136151302422167</v>
      </c>
      <c r="O149" s="57">
        <v>0.15099748291981302</v>
      </c>
      <c r="P149" s="57">
        <v>0.13265205000615618</v>
      </c>
      <c r="Q149" s="58">
        <f t="shared" si="12"/>
        <v>2.01362</v>
      </c>
      <c r="R149" s="59">
        <f t="shared" si="12"/>
        <v>0.151</v>
      </c>
      <c r="S149" s="60">
        <f t="shared" si="12"/>
        <v>0.13264999999999999</v>
      </c>
      <c r="T149" s="61"/>
      <c r="U149" s="61"/>
      <c r="V149" s="61"/>
    </row>
    <row r="150" spans="2:22">
      <c r="B150" s="56">
        <v>406.75</v>
      </c>
      <c r="C150" s="56">
        <v>308.49</v>
      </c>
      <c r="D150" s="56">
        <f t="shared" si="9"/>
        <v>1.3185192388732212</v>
      </c>
      <c r="E150" s="56">
        <v>62.798499999999997</v>
      </c>
      <c r="F150" s="56">
        <v>305.971</v>
      </c>
      <c r="G150" s="56">
        <f t="shared" si="10"/>
        <v>0.20524330737226729</v>
      </c>
      <c r="H150" s="56">
        <v>9.2215000000000007</v>
      </c>
      <c r="I150" s="56">
        <v>341.6155</v>
      </c>
      <c r="J150" s="56">
        <f t="shared" si="11"/>
        <v>2.6993798583495189E-2</v>
      </c>
      <c r="N150" s="57">
        <v>1.3185192388732212</v>
      </c>
      <c r="O150" s="57">
        <v>0.20524330737226729</v>
      </c>
      <c r="P150" s="57">
        <v>2.6993798583495189E-2</v>
      </c>
      <c r="Q150" s="58">
        <f t="shared" si="12"/>
        <v>1.3185199999999999</v>
      </c>
      <c r="R150" s="59">
        <f t="shared" si="12"/>
        <v>0.20524000000000001</v>
      </c>
      <c r="S150" s="60">
        <f t="shared" si="12"/>
        <v>2.699E-2</v>
      </c>
      <c r="T150" s="61"/>
      <c r="U150" s="61"/>
      <c r="V150" s="61"/>
    </row>
    <row r="151" spans="2:22">
      <c r="B151" s="56">
        <v>117.346</v>
      </c>
      <c r="C151" s="56">
        <v>358.875</v>
      </c>
      <c r="D151" s="56">
        <f t="shared" si="9"/>
        <v>0.32698293277603624</v>
      </c>
      <c r="E151" s="56">
        <v>43.278500000000001</v>
      </c>
      <c r="F151" s="56">
        <v>346.58699999999999</v>
      </c>
      <c r="G151" s="56">
        <f t="shared" si="10"/>
        <v>0.12487052312983465</v>
      </c>
      <c r="H151" s="56">
        <v>15.432499999999999</v>
      </c>
      <c r="I151" s="56">
        <v>306.0575</v>
      </c>
      <c r="J151" s="56">
        <f t="shared" si="11"/>
        <v>5.0423531525938751E-2</v>
      </c>
      <c r="N151" s="57">
        <v>0.32698293277603624</v>
      </c>
      <c r="O151" s="57">
        <v>0.12487052312983465</v>
      </c>
      <c r="P151" s="57">
        <v>5.0423531525938751E-2</v>
      </c>
      <c r="Q151" s="58">
        <f t="shared" si="12"/>
        <v>0.32697999999999999</v>
      </c>
      <c r="R151" s="59">
        <f t="shared" si="12"/>
        <v>0.12486999999999999</v>
      </c>
      <c r="S151" s="60">
        <f t="shared" si="12"/>
        <v>5.042E-2</v>
      </c>
      <c r="T151" s="61"/>
      <c r="U151" s="61"/>
      <c r="V151" s="61"/>
    </row>
    <row r="152" spans="2:22">
      <c r="B152" s="56">
        <v>54.634</v>
      </c>
      <c r="C152" s="56">
        <v>400.798</v>
      </c>
      <c r="D152" s="56">
        <f t="shared" si="9"/>
        <v>0.13631305545436853</v>
      </c>
      <c r="E152" s="56">
        <v>35.298499999999997</v>
      </c>
      <c r="F152" s="56">
        <v>453.99099999999999</v>
      </c>
      <c r="G152" s="56">
        <f t="shared" si="10"/>
        <v>7.7751541330114471E-2</v>
      </c>
      <c r="H152" s="56">
        <v>5.4515000000000002</v>
      </c>
      <c r="I152" s="56">
        <v>199.8845</v>
      </c>
      <c r="J152" s="56">
        <f t="shared" si="11"/>
        <v>2.7273250302049433E-2</v>
      </c>
      <c r="N152" s="57">
        <v>0.13631305545436853</v>
      </c>
      <c r="O152" s="57">
        <v>7.7751541330114471E-2</v>
      </c>
      <c r="P152" s="57">
        <v>2.7273250302049433E-2</v>
      </c>
      <c r="Q152" s="58">
        <f t="shared" si="12"/>
        <v>0.13630999999999999</v>
      </c>
      <c r="R152" s="59">
        <f t="shared" si="12"/>
        <v>7.775E-2</v>
      </c>
      <c r="S152" s="60">
        <f t="shared" si="12"/>
        <v>2.7269999999999999E-2</v>
      </c>
      <c r="T152" s="61"/>
      <c r="U152" s="61"/>
      <c r="V152" s="61"/>
    </row>
    <row r="153" spans="2:22">
      <c r="B153" s="56">
        <v>62.98</v>
      </c>
      <c r="C153" s="56">
        <v>344.625</v>
      </c>
      <c r="D153" s="56">
        <f t="shared" si="9"/>
        <v>0.1827493652520856</v>
      </c>
      <c r="E153" s="56">
        <v>59.740499999999997</v>
      </c>
      <c r="F153" s="56">
        <v>191.798</v>
      </c>
      <c r="G153" s="56">
        <f t="shared" si="10"/>
        <v>0.31147613635178678</v>
      </c>
      <c r="H153" s="56">
        <v>39.836500000000001</v>
      </c>
      <c r="I153" s="56">
        <v>117.09650000000001</v>
      </c>
      <c r="J153" s="56">
        <f t="shared" si="11"/>
        <v>0.34020231176849863</v>
      </c>
      <c r="N153" s="57">
        <v>0.1827493652520856</v>
      </c>
      <c r="O153" s="57">
        <v>0.31147613635178678</v>
      </c>
      <c r="P153" s="57">
        <v>0.34020231176849863</v>
      </c>
      <c r="Q153" s="58">
        <f t="shared" si="12"/>
        <v>0.18275</v>
      </c>
      <c r="R153" s="59">
        <f t="shared" si="12"/>
        <v>0.31147999999999998</v>
      </c>
      <c r="S153" s="60">
        <f t="shared" si="12"/>
        <v>0.3402</v>
      </c>
      <c r="T153" s="61"/>
      <c r="U153" s="61"/>
      <c r="V153" s="61"/>
    </row>
    <row r="154" spans="2:22">
      <c r="B154" s="56">
        <v>110.346</v>
      </c>
      <c r="C154" s="56">
        <v>505.75900000000001</v>
      </c>
      <c r="D154" s="56">
        <f t="shared" si="9"/>
        <v>0.2181790141154186</v>
      </c>
      <c r="E154" s="56">
        <v>50.913499999999999</v>
      </c>
      <c r="F154" s="56">
        <v>118.26</v>
      </c>
      <c r="G154" s="56">
        <f t="shared" si="10"/>
        <v>0.43052173177743952</v>
      </c>
      <c r="H154" s="56">
        <v>26.413499999999999</v>
      </c>
      <c r="I154" s="56">
        <v>631.57650000000001</v>
      </c>
      <c r="J154" s="56">
        <f t="shared" si="11"/>
        <v>4.18215370584561E-2</v>
      </c>
      <c r="N154" s="57">
        <v>0.2181790141154186</v>
      </c>
      <c r="O154" s="57">
        <v>0.43052173177743952</v>
      </c>
      <c r="P154" s="57">
        <v>4.18215370584561E-2</v>
      </c>
      <c r="Q154" s="58">
        <f t="shared" si="12"/>
        <v>0.21818000000000001</v>
      </c>
      <c r="R154" s="59">
        <f t="shared" si="12"/>
        <v>0.43052000000000001</v>
      </c>
      <c r="S154" s="60">
        <f t="shared" si="12"/>
        <v>4.1820000000000003E-2</v>
      </c>
      <c r="T154" s="61"/>
      <c r="U154" s="61"/>
      <c r="V154" s="61"/>
    </row>
    <row r="155" spans="2:22">
      <c r="B155" s="56">
        <v>19.038</v>
      </c>
      <c r="C155" s="56">
        <v>827.35500000000002</v>
      </c>
      <c r="D155" s="56">
        <f t="shared" si="9"/>
        <v>2.3010678608336204E-2</v>
      </c>
      <c r="E155" s="56">
        <v>50.471499999999999</v>
      </c>
      <c r="F155" s="56">
        <v>346.41399999999999</v>
      </c>
      <c r="G155" s="56">
        <f t="shared" si="10"/>
        <v>0.14569705612359779</v>
      </c>
      <c r="H155" s="56">
        <v>0</v>
      </c>
      <c r="I155" s="56">
        <v>49.404000000000003</v>
      </c>
      <c r="J155" s="56">
        <f t="shared" si="11"/>
        <v>0</v>
      </c>
      <c r="N155" s="57">
        <v>2.3010678608336204E-2</v>
      </c>
      <c r="O155" s="57">
        <v>0.14569705612359779</v>
      </c>
      <c r="P155" s="57">
        <v>0</v>
      </c>
      <c r="Q155" s="58">
        <f t="shared" si="12"/>
        <v>2.3009999999999999E-2</v>
      </c>
      <c r="R155" s="59">
        <f t="shared" si="12"/>
        <v>0.1457</v>
      </c>
      <c r="S155" s="60">
        <f t="shared" si="12"/>
        <v>0</v>
      </c>
      <c r="T155" s="61"/>
      <c r="U155" s="61"/>
      <c r="V155" s="61"/>
    </row>
    <row r="156" spans="2:22">
      <c r="B156" s="56">
        <v>175.05699999999999</v>
      </c>
      <c r="C156" s="56">
        <v>625.16300000000001</v>
      </c>
      <c r="D156" s="56">
        <f t="shared" si="9"/>
        <v>0.28001817126093514</v>
      </c>
      <c r="E156" s="56">
        <v>98.240499999999997</v>
      </c>
      <c r="F156" s="56">
        <v>145.16399999999999</v>
      </c>
      <c r="G156" s="56">
        <f t="shared" si="10"/>
        <v>0.67675525612410792</v>
      </c>
      <c r="H156" s="56">
        <v>0</v>
      </c>
      <c r="I156" s="56">
        <v>357.98099999999999</v>
      </c>
      <c r="J156" s="56">
        <f t="shared" si="11"/>
        <v>0</v>
      </c>
      <c r="N156" s="57">
        <v>0.28001817126093514</v>
      </c>
      <c r="O156" s="57">
        <v>0.67675525612410792</v>
      </c>
      <c r="P156" s="57">
        <v>0</v>
      </c>
      <c r="Q156" s="58">
        <f t="shared" si="12"/>
        <v>0.28001999999999999</v>
      </c>
      <c r="R156" s="59">
        <f t="shared" si="12"/>
        <v>0.67676000000000003</v>
      </c>
      <c r="S156" s="60">
        <f t="shared" si="12"/>
        <v>0</v>
      </c>
      <c r="T156" s="61"/>
      <c r="U156" s="61"/>
      <c r="V156" s="61"/>
    </row>
    <row r="157" spans="2:22">
      <c r="B157" s="56">
        <v>23</v>
      </c>
      <c r="C157" s="56">
        <v>800.60500000000002</v>
      </c>
      <c r="D157" s="56">
        <f t="shared" si="9"/>
        <v>2.8728274242604029E-2</v>
      </c>
      <c r="E157" s="56">
        <v>83.086500000000001</v>
      </c>
      <c r="F157" s="56">
        <v>168.721</v>
      </c>
      <c r="G157" s="56">
        <f t="shared" si="10"/>
        <v>0.49244907272953575</v>
      </c>
      <c r="H157" s="56">
        <v>18.548500000000001</v>
      </c>
      <c r="I157" s="56">
        <v>214.38499999999999</v>
      </c>
      <c r="J157" s="56">
        <f t="shared" si="11"/>
        <v>8.6519579261608789E-2</v>
      </c>
      <c r="N157" s="57">
        <v>2.8728274242604029E-2</v>
      </c>
      <c r="O157" s="57">
        <v>0.49244907272953575</v>
      </c>
      <c r="P157" s="57">
        <v>8.6519579261608789E-2</v>
      </c>
      <c r="Q157" s="58">
        <f t="shared" si="12"/>
        <v>2.8729999999999999E-2</v>
      </c>
      <c r="R157" s="59">
        <f t="shared" si="12"/>
        <v>0.49245</v>
      </c>
      <c r="S157" s="60">
        <f t="shared" si="12"/>
        <v>8.652E-2</v>
      </c>
      <c r="T157" s="61"/>
      <c r="U157" s="61"/>
      <c r="V157" s="61"/>
    </row>
    <row r="158" spans="2:22">
      <c r="B158" s="56">
        <v>0</v>
      </c>
      <c r="C158" s="56">
        <v>1260.74</v>
      </c>
      <c r="D158" s="56">
        <f t="shared" si="9"/>
        <v>0</v>
      </c>
      <c r="E158" s="56">
        <v>40.682499999999997</v>
      </c>
      <c r="F158" s="56">
        <v>584.654</v>
      </c>
      <c r="G158" s="56">
        <f t="shared" si="10"/>
        <v>6.9583890643012791E-2</v>
      </c>
      <c r="H158" s="56">
        <v>3.2785000000000002</v>
      </c>
      <c r="I158" s="56">
        <v>100.25</v>
      </c>
      <c r="J158" s="56">
        <f t="shared" si="11"/>
        <v>3.2703241895261845E-2</v>
      </c>
      <c r="N158" s="57">
        <v>0</v>
      </c>
      <c r="O158" s="57">
        <v>6.9583890643012791E-2</v>
      </c>
      <c r="P158" s="57">
        <v>3.2703241895261845E-2</v>
      </c>
      <c r="Q158" s="58">
        <f t="shared" si="12"/>
        <v>0</v>
      </c>
      <c r="R158" s="59">
        <f t="shared" si="12"/>
        <v>6.9580000000000003E-2</v>
      </c>
      <c r="S158" s="60">
        <f t="shared" si="12"/>
        <v>3.27E-2</v>
      </c>
      <c r="T158" s="61"/>
      <c r="U158" s="61"/>
      <c r="V158" s="61"/>
    </row>
    <row r="159" spans="2:22">
      <c r="B159" s="56">
        <v>0</v>
      </c>
      <c r="C159" s="56">
        <v>337.625</v>
      </c>
      <c r="D159" s="56">
        <f t="shared" si="9"/>
        <v>0</v>
      </c>
      <c r="E159" s="56">
        <v>32.144500000000001</v>
      </c>
      <c r="F159" s="56">
        <v>234.096</v>
      </c>
      <c r="G159" s="56">
        <f t="shared" si="10"/>
        <v>0.13731332444808966</v>
      </c>
      <c r="H159" s="56">
        <v>4.0674999999999999</v>
      </c>
      <c r="I159" s="56">
        <v>80.364999999999995</v>
      </c>
      <c r="J159" s="56">
        <f t="shared" si="11"/>
        <v>5.0612828967834256E-2</v>
      </c>
      <c r="N159" s="57">
        <v>0</v>
      </c>
      <c r="O159" s="57">
        <v>0.13731332444808966</v>
      </c>
      <c r="P159" s="57">
        <v>5.0612828967834256E-2</v>
      </c>
      <c r="Q159" s="58">
        <f t="shared" si="12"/>
        <v>0</v>
      </c>
      <c r="R159" s="59">
        <f t="shared" si="12"/>
        <v>0.13730999999999999</v>
      </c>
      <c r="S159" s="60">
        <f t="shared" si="12"/>
        <v>5.0610000000000002E-2</v>
      </c>
      <c r="T159" s="61"/>
      <c r="U159" s="61"/>
      <c r="V159" s="61"/>
    </row>
    <row r="160" spans="2:22">
      <c r="B160" s="56">
        <v>0</v>
      </c>
      <c r="C160" s="56">
        <v>391.50900000000001</v>
      </c>
      <c r="D160" s="56">
        <f t="shared" si="9"/>
        <v>0</v>
      </c>
      <c r="E160" s="56">
        <v>170.29849999999999</v>
      </c>
      <c r="F160" s="56">
        <v>189.346</v>
      </c>
      <c r="G160" s="56">
        <f t="shared" si="10"/>
        <v>0.89940373707392807</v>
      </c>
      <c r="H160" s="56">
        <v>35.490499999999997</v>
      </c>
      <c r="I160" s="56">
        <v>48.884999999999998</v>
      </c>
      <c r="J160" s="56">
        <f t="shared" si="11"/>
        <v>0.72599979543827342</v>
      </c>
      <c r="N160" s="57">
        <v>0</v>
      </c>
      <c r="O160" s="57">
        <v>0.89940373707392807</v>
      </c>
      <c r="P160" s="57">
        <v>0.72599979543827342</v>
      </c>
      <c r="Q160" s="58">
        <f t="shared" si="12"/>
        <v>0</v>
      </c>
      <c r="R160" s="59">
        <f t="shared" si="12"/>
        <v>0.89939999999999998</v>
      </c>
      <c r="S160" s="60">
        <f t="shared" si="12"/>
        <v>0.72599999999999998</v>
      </c>
      <c r="T160" s="61"/>
      <c r="U160" s="61"/>
      <c r="V160" s="61"/>
    </row>
    <row r="161" spans="2:22">
      <c r="B161" s="56">
        <v>37.018999999999998</v>
      </c>
      <c r="C161" s="56">
        <v>345.52800000000002</v>
      </c>
      <c r="D161" s="56">
        <f t="shared" si="9"/>
        <v>0.10713748234585908</v>
      </c>
      <c r="E161" s="56">
        <v>131.70249999999999</v>
      </c>
      <c r="F161" s="56">
        <v>167.846</v>
      </c>
      <c r="G161" s="56">
        <f t="shared" si="10"/>
        <v>0.78466272654695368</v>
      </c>
      <c r="H161" s="56">
        <v>87.201499999999996</v>
      </c>
      <c r="I161" s="56">
        <v>272.8845</v>
      </c>
      <c r="J161" s="56">
        <f t="shared" si="11"/>
        <v>0.31955461010061031</v>
      </c>
      <c r="N161" s="57">
        <v>0.10713748234585908</v>
      </c>
      <c r="O161" s="57">
        <v>0.78466272654695368</v>
      </c>
      <c r="P161" s="57">
        <v>0.31955461010061031</v>
      </c>
      <c r="Q161" s="58">
        <f t="shared" si="12"/>
        <v>0.10714</v>
      </c>
      <c r="R161" s="59">
        <f t="shared" si="12"/>
        <v>0.78466000000000002</v>
      </c>
      <c r="S161" s="60">
        <f t="shared" si="12"/>
        <v>0.31955</v>
      </c>
      <c r="T161" s="61"/>
      <c r="U161" s="61"/>
      <c r="V161" s="61"/>
    </row>
    <row r="162" spans="2:22">
      <c r="B162" s="56">
        <v>103.596</v>
      </c>
      <c r="C162" s="56">
        <v>492.70100000000002</v>
      </c>
      <c r="D162" s="56">
        <f t="shared" si="9"/>
        <v>0.21026139585671635</v>
      </c>
      <c r="E162" s="56">
        <v>1.2985</v>
      </c>
      <c r="F162" s="56">
        <v>222.5</v>
      </c>
      <c r="G162" s="56">
        <f t="shared" si="10"/>
        <v>5.8359550561797756E-3</v>
      </c>
      <c r="H162" s="56">
        <v>14.528499999999999</v>
      </c>
      <c r="I162" s="56">
        <v>345.9615</v>
      </c>
      <c r="J162" s="56">
        <f t="shared" si="11"/>
        <v>4.1994557197838484E-2</v>
      </c>
      <c r="N162" s="57">
        <v>0.21026139585671635</v>
      </c>
      <c r="O162" s="57">
        <v>5.8359550561797756E-3</v>
      </c>
      <c r="P162" s="57">
        <v>4.1994557197838484E-2</v>
      </c>
      <c r="Q162" s="58">
        <f t="shared" si="12"/>
        <v>0.21026</v>
      </c>
      <c r="R162" s="59">
        <f t="shared" si="12"/>
        <v>5.8399999999999997E-3</v>
      </c>
      <c r="S162" s="60">
        <f t="shared" si="12"/>
        <v>4.199E-2</v>
      </c>
      <c r="T162" s="61"/>
      <c r="U162" s="61"/>
      <c r="V162" s="61"/>
    </row>
    <row r="163" spans="2:22">
      <c r="B163" s="56">
        <v>55.960999999999999</v>
      </c>
      <c r="C163" s="56">
        <v>741.625</v>
      </c>
      <c r="D163" s="56">
        <f t="shared" si="9"/>
        <v>7.5457272880498902E-2</v>
      </c>
      <c r="E163" s="56">
        <v>0</v>
      </c>
      <c r="F163" s="56">
        <v>188.28800000000001</v>
      </c>
      <c r="G163" s="56">
        <f t="shared" si="10"/>
        <v>0</v>
      </c>
      <c r="H163" s="56">
        <v>52.259500000000003</v>
      </c>
      <c r="I163" s="56">
        <v>170.8845</v>
      </c>
      <c r="J163" s="56">
        <f t="shared" si="11"/>
        <v>0.30581767217038408</v>
      </c>
      <c r="N163" s="57">
        <v>7.5457272880498902E-2</v>
      </c>
      <c r="O163" s="57">
        <v>0</v>
      </c>
      <c r="P163" s="57">
        <v>0.30581767217038408</v>
      </c>
      <c r="Q163" s="58">
        <f t="shared" si="12"/>
        <v>7.5459999999999999E-2</v>
      </c>
      <c r="R163" s="59">
        <f t="shared" si="12"/>
        <v>0</v>
      </c>
      <c r="S163" s="60">
        <f t="shared" si="12"/>
        <v>0.30581999999999998</v>
      </c>
      <c r="T163" s="61"/>
      <c r="U163" s="61"/>
      <c r="V163" s="61"/>
    </row>
    <row r="164" spans="2:22">
      <c r="B164" s="56">
        <v>10.153</v>
      </c>
      <c r="C164" s="56">
        <v>434.56700000000001</v>
      </c>
      <c r="D164" s="56">
        <f t="shared" si="9"/>
        <v>2.3363485952683935E-2</v>
      </c>
      <c r="E164" s="56">
        <v>0</v>
      </c>
      <c r="F164" s="56">
        <v>472.73099999999999</v>
      </c>
      <c r="G164" s="56">
        <f t="shared" si="10"/>
        <v>0</v>
      </c>
      <c r="H164" s="56">
        <v>9.3554999999999993</v>
      </c>
      <c r="I164" s="56">
        <v>85.596500000000006</v>
      </c>
      <c r="J164" s="56">
        <f t="shared" si="11"/>
        <v>0.1092976932468033</v>
      </c>
      <c r="N164" s="57">
        <v>2.3363485952683935E-2</v>
      </c>
      <c r="O164" s="57">
        <v>0</v>
      </c>
      <c r="P164" s="57">
        <v>0.1092976932468033</v>
      </c>
      <c r="Q164" s="58">
        <f t="shared" si="12"/>
        <v>2.3359999999999999E-2</v>
      </c>
      <c r="R164" s="59">
        <f t="shared" si="12"/>
        <v>0</v>
      </c>
      <c r="S164" s="60">
        <f t="shared" si="12"/>
        <v>0.10929999999999999</v>
      </c>
      <c r="T164" s="61"/>
      <c r="U164" s="61"/>
      <c r="V164" s="61"/>
    </row>
    <row r="165" spans="2:22">
      <c r="B165" s="56">
        <v>46.345999999999997</v>
      </c>
      <c r="C165" s="56">
        <v>294.00900000000001</v>
      </c>
      <c r="D165" s="56">
        <f t="shared" si="9"/>
        <v>0.15763463023240784</v>
      </c>
      <c r="E165" s="56">
        <v>0</v>
      </c>
      <c r="F165" s="56">
        <v>381.86500000000001</v>
      </c>
      <c r="G165" s="56">
        <f t="shared" si="10"/>
        <v>0</v>
      </c>
      <c r="H165" s="56">
        <v>2.4714999999999998</v>
      </c>
      <c r="I165" s="56">
        <v>234.76949999999999</v>
      </c>
      <c r="J165" s="56">
        <f t="shared" si="11"/>
        <v>1.0527347036135443E-2</v>
      </c>
      <c r="N165" s="57">
        <v>0.15763463023240784</v>
      </c>
      <c r="O165" s="57">
        <v>0</v>
      </c>
      <c r="P165" s="57">
        <v>1.0527347036135443E-2</v>
      </c>
      <c r="Q165" s="58">
        <f t="shared" si="12"/>
        <v>0.15762999999999999</v>
      </c>
      <c r="R165" s="59">
        <f t="shared" si="12"/>
        <v>0</v>
      </c>
      <c r="S165" s="60">
        <f t="shared" si="12"/>
        <v>1.0529999999999999E-2</v>
      </c>
      <c r="T165" s="61"/>
      <c r="U165" s="61"/>
      <c r="V165" s="61"/>
    </row>
    <row r="166" spans="2:22">
      <c r="B166" s="56">
        <v>155.19200000000001</v>
      </c>
      <c r="C166" s="56">
        <v>497.375</v>
      </c>
      <c r="D166" s="56">
        <f t="shared" si="9"/>
        <v>0.31202211610957531</v>
      </c>
      <c r="E166" s="56">
        <v>14.923</v>
      </c>
      <c r="F166" s="56">
        <v>277.327</v>
      </c>
      <c r="G166" s="56">
        <f t="shared" si="10"/>
        <v>5.3810123067714287E-2</v>
      </c>
      <c r="H166" s="56">
        <v>84.817499999999995</v>
      </c>
      <c r="I166" s="56">
        <v>451.6345</v>
      </c>
      <c r="J166" s="56">
        <f t="shared" si="11"/>
        <v>0.18780119764986952</v>
      </c>
      <c r="N166" s="57">
        <v>0.31202211610957531</v>
      </c>
      <c r="O166" s="57">
        <v>5.3810123067714287E-2</v>
      </c>
      <c r="P166" s="57">
        <v>0.18780119764986952</v>
      </c>
      <c r="Q166" s="58">
        <f t="shared" si="12"/>
        <v>0.31202000000000002</v>
      </c>
      <c r="R166" s="59">
        <f t="shared" si="12"/>
        <v>5.3809999999999997E-2</v>
      </c>
      <c r="S166" s="60">
        <f t="shared" si="12"/>
        <v>0.18779999999999999</v>
      </c>
      <c r="T166" s="61"/>
      <c r="U166" s="61"/>
      <c r="V166" s="61"/>
    </row>
    <row r="167" spans="2:22">
      <c r="B167" s="56">
        <v>64.807000000000002</v>
      </c>
      <c r="C167" s="56">
        <v>294.14400000000001</v>
      </c>
      <c r="D167" s="56">
        <f t="shared" si="9"/>
        <v>0.22032405896431681</v>
      </c>
      <c r="E167" s="56">
        <v>131.22999999999999</v>
      </c>
      <c r="F167" s="56">
        <v>236.44200000000001</v>
      </c>
      <c r="G167" s="56">
        <f t="shared" si="10"/>
        <v>0.55501983573138436</v>
      </c>
      <c r="H167" s="56">
        <v>51.009500000000003</v>
      </c>
      <c r="I167" s="56">
        <v>70.288499999999999</v>
      </c>
      <c r="J167" s="56">
        <f t="shared" si="11"/>
        <v>0.72571615555887525</v>
      </c>
      <c r="N167" s="57">
        <v>0.22032405896431681</v>
      </c>
      <c r="O167" s="57">
        <v>0.55501983573138436</v>
      </c>
      <c r="P167" s="57">
        <v>0.72571615555887525</v>
      </c>
      <c r="Q167" s="58">
        <f t="shared" si="12"/>
        <v>0.22031999999999999</v>
      </c>
      <c r="R167" s="59">
        <f t="shared" si="12"/>
        <v>0.55501999999999996</v>
      </c>
      <c r="S167" s="60">
        <f t="shared" si="12"/>
        <v>0.72572000000000003</v>
      </c>
      <c r="T167" s="61"/>
      <c r="U167" s="61"/>
      <c r="V167" s="61"/>
    </row>
    <row r="168" spans="2:22">
      <c r="B168" s="56">
        <v>132.72999999999999</v>
      </c>
      <c r="C168" s="56">
        <v>703.64400000000001</v>
      </c>
      <c r="D168" s="56">
        <f t="shared" si="9"/>
        <v>0.18863231975260214</v>
      </c>
      <c r="E168" s="56">
        <v>21.23</v>
      </c>
      <c r="F168" s="56">
        <v>476.51900000000001</v>
      </c>
      <c r="G168" s="56">
        <f t="shared" si="10"/>
        <v>4.4552263393484837E-2</v>
      </c>
      <c r="H168" s="56">
        <v>9.3554999999999993</v>
      </c>
      <c r="I168" s="56">
        <v>365.40350000000001</v>
      </c>
      <c r="J168" s="56">
        <f t="shared" si="11"/>
        <v>2.5603203034453691E-2</v>
      </c>
      <c r="N168" s="57">
        <v>0.18863231975260214</v>
      </c>
      <c r="O168" s="57">
        <v>4.4552263393484837E-2</v>
      </c>
      <c r="P168" s="57">
        <v>2.5603203034453691E-2</v>
      </c>
      <c r="Q168" s="58">
        <f t="shared" si="12"/>
        <v>0.18862999999999999</v>
      </c>
      <c r="R168" s="59">
        <f t="shared" si="12"/>
        <v>4.4549999999999999E-2</v>
      </c>
      <c r="S168" s="60">
        <f t="shared" si="12"/>
        <v>2.5600000000000001E-2</v>
      </c>
      <c r="T168" s="61"/>
      <c r="U168" s="61"/>
      <c r="V168" s="61"/>
    </row>
    <row r="169" spans="2:22">
      <c r="B169" s="56">
        <v>81.269000000000005</v>
      </c>
      <c r="C169" s="56">
        <v>510.27800000000002</v>
      </c>
      <c r="D169" s="56">
        <f t="shared" si="9"/>
        <v>0.15926416580765779</v>
      </c>
      <c r="E169" s="56">
        <v>31.192</v>
      </c>
      <c r="F169" s="56">
        <v>298.721</v>
      </c>
      <c r="G169" s="56">
        <f t="shared" si="10"/>
        <v>0.10441850422300407</v>
      </c>
      <c r="H169" s="56">
        <v>0</v>
      </c>
      <c r="I169" s="56">
        <v>93.691999999999993</v>
      </c>
      <c r="J169" s="56">
        <f t="shared" si="11"/>
        <v>0</v>
      </c>
      <c r="N169" s="57">
        <v>0.15926416580765779</v>
      </c>
      <c r="O169" s="57">
        <v>0.10441850422300407</v>
      </c>
      <c r="P169" s="57">
        <v>0</v>
      </c>
      <c r="Q169" s="58">
        <f t="shared" si="12"/>
        <v>0.15926000000000001</v>
      </c>
      <c r="R169" s="59">
        <f t="shared" si="12"/>
        <v>0.10442</v>
      </c>
      <c r="S169" s="60">
        <f t="shared" si="12"/>
        <v>0</v>
      </c>
      <c r="T169" s="61"/>
      <c r="U169" s="61"/>
      <c r="V169" s="61"/>
    </row>
    <row r="170" spans="2:22">
      <c r="B170" s="56">
        <v>203.596</v>
      </c>
      <c r="C170" s="56">
        <v>306.471</v>
      </c>
      <c r="D170" s="56">
        <f t="shared" si="9"/>
        <v>0.66432386751111849</v>
      </c>
      <c r="E170" s="56">
        <v>19.018999999999998</v>
      </c>
      <c r="F170" s="56">
        <v>287.952</v>
      </c>
      <c r="G170" s="56">
        <f t="shared" si="10"/>
        <v>6.6049202644885258E-2</v>
      </c>
      <c r="H170" s="56">
        <v>0</v>
      </c>
      <c r="I170" s="56">
        <v>221.73099999999999</v>
      </c>
      <c r="J170" s="56">
        <f t="shared" si="11"/>
        <v>0</v>
      </c>
      <c r="N170" s="57">
        <v>0.66432386751111849</v>
      </c>
      <c r="O170" s="57">
        <v>6.6049202644885258E-2</v>
      </c>
      <c r="P170" s="57">
        <v>0</v>
      </c>
      <c r="Q170" s="58">
        <f t="shared" si="12"/>
        <v>0.66432000000000002</v>
      </c>
      <c r="R170" s="59">
        <f t="shared" si="12"/>
        <v>6.6049999999999998E-2</v>
      </c>
      <c r="S170" s="60">
        <f t="shared" si="12"/>
        <v>0</v>
      </c>
      <c r="T170" s="61"/>
      <c r="U170" s="61"/>
      <c r="V170" s="61"/>
    </row>
    <row r="171" spans="2:22">
      <c r="B171" s="56">
        <v>448.63400000000001</v>
      </c>
      <c r="C171" s="56">
        <v>482.99</v>
      </c>
      <c r="D171" s="56">
        <f t="shared" si="9"/>
        <v>0.92886809250709124</v>
      </c>
      <c r="E171" s="56">
        <v>25.23</v>
      </c>
      <c r="F171" s="56">
        <v>371.41300000000001</v>
      </c>
      <c r="G171" s="56">
        <f t="shared" si="10"/>
        <v>6.7929770901933959E-2</v>
      </c>
      <c r="H171" s="56">
        <v>0</v>
      </c>
      <c r="I171" s="56">
        <v>197.51900000000001</v>
      </c>
      <c r="J171" s="56">
        <f t="shared" si="11"/>
        <v>0</v>
      </c>
      <c r="N171" s="57">
        <v>0.92886809250709124</v>
      </c>
      <c r="O171" s="57">
        <v>6.7929770901933959E-2</v>
      </c>
      <c r="P171" s="57">
        <v>0</v>
      </c>
      <c r="Q171" s="58">
        <f t="shared" si="12"/>
        <v>0.92886999999999997</v>
      </c>
      <c r="R171" s="59">
        <f t="shared" si="12"/>
        <v>6.7930000000000004E-2</v>
      </c>
      <c r="S171" s="60">
        <f t="shared" si="12"/>
        <v>0</v>
      </c>
      <c r="T171" s="61"/>
      <c r="U171" s="61"/>
      <c r="V171" s="61"/>
    </row>
    <row r="172" spans="2:22">
      <c r="B172" s="56">
        <v>153.69200000000001</v>
      </c>
      <c r="C172" s="56">
        <v>271.221</v>
      </c>
      <c r="D172" s="56">
        <f t="shared" si="9"/>
        <v>0.56666703536968011</v>
      </c>
      <c r="E172" s="56">
        <v>13.519</v>
      </c>
      <c r="F172" s="56">
        <v>270.89400000000001</v>
      </c>
      <c r="G172" s="56">
        <f t="shared" si="10"/>
        <v>4.9905128943424366E-2</v>
      </c>
      <c r="H172" s="56">
        <v>0</v>
      </c>
      <c r="I172" s="56">
        <v>107.538</v>
      </c>
      <c r="J172" s="56">
        <f t="shared" si="11"/>
        <v>0</v>
      </c>
      <c r="N172" s="57">
        <v>0.56666703536968011</v>
      </c>
      <c r="O172" s="57">
        <v>4.9905128943424366E-2</v>
      </c>
      <c r="P172" s="57">
        <v>0</v>
      </c>
      <c r="Q172" s="58">
        <f t="shared" si="12"/>
        <v>0.56667000000000001</v>
      </c>
      <c r="R172" s="59">
        <f t="shared" si="12"/>
        <v>4.9910000000000003E-2</v>
      </c>
      <c r="S172" s="60">
        <f t="shared" si="12"/>
        <v>0</v>
      </c>
      <c r="T172" s="61"/>
      <c r="U172" s="61"/>
      <c r="V172" s="61"/>
    </row>
    <row r="173" spans="2:22">
      <c r="B173" s="56">
        <v>204.173</v>
      </c>
      <c r="C173" s="56">
        <v>201.423</v>
      </c>
      <c r="D173" s="56">
        <f t="shared" si="9"/>
        <v>1.0136528599017987</v>
      </c>
      <c r="E173" s="56">
        <v>73.941999999999993</v>
      </c>
      <c r="F173" s="56">
        <v>124.798</v>
      </c>
      <c r="G173" s="56">
        <f t="shared" si="10"/>
        <v>0.59249346944662573</v>
      </c>
      <c r="H173" s="56">
        <v>19.548500000000001</v>
      </c>
      <c r="I173" s="56">
        <v>140.78800000000001</v>
      </c>
      <c r="J173" s="56">
        <f t="shared" si="11"/>
        <v>0.13885061226809103</v>
      </c>
      <c r="N173" s="57">
        <v>1.0136528599017987</v>
      </c>
      <c r="O173" s="57">
        <v>0.59249346944662573</v>
      </c>
      <c r="P173" s="57">
        <v>0.13885061226809103</v>
      </c>
      <c r="Q173" s="58">
        <f t="shared" si="12"/>
        <v>1.0136499999999999</v>
      </c>
      <c r="R173" s="59">
        <f t="shared" si="12"/>
        <v>0.59248999999999996</v>
      </c>
      <c r="S173" s="60">
        <f t="shared" si="12"/>
        <v>0.13885</v>
      </c>
      <c r="T173" s="61"/>
      <c r="U173" s="61"/>
      <c r="V173" s="61"/>
    </row>
    <row r="174" spans="2:22">
      <c r="B174" s="56">
        <v>215.346</v>
      </c>
      <c r="C174" s="56">
        <v>43.231000000000002</v>
      </c>
      <c r="D174" s="56">
        <f t="shared" si="9"/>
        <v>4.981286576762046</v>
      </c>
      <c r="E174" s="56">
        <v>11.288</v>
      </c>
      <c r="F174" s="56">
        <v>101.31699999999999</v>
      </c>
      <c r="G174" s="56">
        <f t="shared" si="10"/>
        <v>0.11141269480936072</v>
      </c>
      <c r="H174" s="56">
        <v>48.740499999999997</v>
      </c>
      <c r="I174" s="56">
        <v>382.01900000000001</v>
      </c>
      <c r="J174" s="56">
        <f t="shared" si="11"/>
        <v>0.12758658600750222</v>
      </c>
      <c r="N174" s="57">
        <v>4.981286576762046</v>
      </c>
      <c r="O174" s="57">
        <v>0.11141269480936072</v>
      </c>
      <c r="P174" s="57">
        <v>0.12758658600750222</v>
      </c>
      <c r="Q174" s="58">
        <f t="shared" si="12"/>
        <v>4.9812900000000004</v>
      </c>
      <c r="R174" s="59">
        <f t="shared" si="12"/>
        <v>0.11141</v>
      </c>
      <c r="S174" s="60">
        <f t="shared" si="12"/>
        <v>0.12759000000000001</v>
      </c>
      <c r="T174" s="61"/>
      <c r="U174" s="61"/>
      <c r="V174" s="61"/>
    </row>
    <row r="175" spans="2:22">
      <c r="B175" s="56">
        <v>66.537999999999997</v>
      </c>
      <c r="C175" s="56">
        <v>537.46199999999999</v>
      </c>
      <c r="D175" s="56">
        <f t="shared" si="9"/>
        <v>0.12380038030595651</v>
      </c>
      <c r="E175" s="56">
        <v>3.7879999999999998</v>
      </c>
      <c r="F175" s="56">
        <v>208.58600000000001</v>
      </c>
      <c r="G175" s="56">
        <f t="shared" si="10"/>
        <v>1.8160375097082258E-2</v>
      </c>
      <c r="H175" s="56">
        <v>0</v>
      </c>
      <c r="I175" s="56">
        <v>97.346000000000004</v>
      </c>
      <c r="J175" s="56">
        <f t="shared" si="11"/>
        <v>0</v>
      </c>
      <c r="N175" s="57">
        <v>0.12380038030595651</v>
      </c>
      <c r="O175" s="57">
        <v>1.8160375097082258E-2</v>
      </c>
      <c r="P175" s="57">
        <v>0</v>
      </c>
      <c r="Q175" s="58">
        <f t="shared" si="12"/>
        <v>0.12379999999999999</v>
      </c>
      <c r="R175" s="59">
        <f t="shared" si="12"/>
        <v>1.8159999999999999E-2</v>
      </c>
      <c r="S175" s="60">
        <f t="shared" si="12"/>
        <v>0</v>
      </c>
      <c r="T175" s="61"/>
      <c r="U175" s="61"/>
      <c r="V175" s="61"/>
    </row>
    <row r="176" spans="2:22">
      <c r="B176" s="56">
        <v>123.5</v>
      </c>
      <c r="C176" s="56">
        <v>419.827</v>
      </c>
      <c r="D176" s="56">
        <f t="shared" si="9"/>
        <v>0.29416878857243578</v>
      </c>
      <c r="E176" s="56">
        <v>4.6539999999999999</v>
      </c>
      <c r="F176" s="56">
        <v>826.49</v>
      </c>
      <c r="G176" s="56">
        <f t="shared" si="10"/>
        <v>5.6310421178719641E-3</v>
      </c>
      <c r="H176" s="56">
        <v>0</v>
      </c>
      <c r="I176" s="56">
        <v>36.173499999999997</v>
      </c>
      <c r="J176" s="56">
        <f t="shared" si="11"/>
        <v>0</v>
      </c>
      <c r="N176" s="57">
        <v>0.29416878857243578</v>
      </c>
      <c r="O176" s="57">
        <v>5.6310421178719641E-3</v>
      </c>
      <c r="P176" s="57">
        <v>0</v>
      </c>
      <c r="Q176" s="58">
        <f t="shared" si="12"/>
        <v>0.29416999999999999</v>
      </c>
      <c r="R176" s="59">
        <f t="shared" si="12"/>
        <v>5.6299999999999996E-3</v>
      </c>
      <c r="S176" s="60">
        <f t="shared" si="12"/>
        <v>0</v>
      </c>
      <c r="T176" s="61"/>
      <c r="U176" s="61"/>
      <c r="V176" s="61"/>
    </row>
    <row r="177" spans="2:22">
      <c r="B177" s="56">
        <v>91.23</v>
      </c>
      <c r="C177" s="56">
        <v>327.80799999999999</v>
      </c>
      <c r="D177" s="56">
        <f t="shared" si="9"/>
        <v>0.27830315306520892</v>
      </c>
      <c r="E177" s="56">
        <v>4.3840000000000003</v>
      </c>
      <c r="F177" s="56">
        <v>418.49</v>
      </c>
      <c r="G177" s="56">
        <f t="shared" si="10"/>
        <v>1.0475758082630409E-2</v>
      </c>
      <c r="H177" s="56">
        <v>37.499499999999998</v>
      </c>
      <c r="I177" s="56">
        <v>115.6155</v>
      </c>
      <c r="J177" s="56">
        <f t="shared" si="11"/>
        <v>0.32434664902197369</v>
      </c>
      <c r="N177" s="57">
        <v>0.27830315306520892</v>
      </c>
      <c r="O177" s="57">
        <v>1.0475758082630409E-2</v>
      </c>
      <c r="P177" s="57">
        <v>0.32434664902197369</v>
      </c>
      <c r="Q177" s="58">
        <f t="shared" si="12"/>
        <v>0.27829999999999999</v>
      </c>
      <c r="R177" s="59">
        <f t="shared" si="12"/>
        <v>1.048E-2</v>
      </c>
      <c r="S177" s="60">
        <f t="shared" si="12"/>
        <v>0.32435000000000003</v>
      </c>
      <c r="T177" s="61"/>
      <c r="U177" s="61"/>
      <c r="V177" s="61"/>
    </row>
    <row r="178" spans="2:22">
      <c r="B178" s="56">
        <v>115.038</v>
      </c>
      <c r="C178" s="56">
        <v>291.13499999999999</v>
      </c>
      <c r="D178" s="56">
        <f t="shared" si="9"/>
        <v>0.39513627698490389</v>
      </c>
      <c r="E178" s="56">
        <v>9.6920000000000002</v>
      </c>
      <c r="F178" s="56">
        <v>359.875</v>
      </c>
      <c r="G178" s="56">
        <f t="shared" si="10"/>
        <v>2.693157346300799E-2</v>
      </c>
      <c r="H178" s="56">
        <v>32.307499999999997</v>
      </c>
      <c r="I178" s="56">
        <v>249.59649999999999</v>
      </c>
      <c r="J178" s="56">
        <f t="shared" si="11"/>
        <v>0.12943891440785427</v>
      </c>
      <c r="N178" s="57">
        <v>0.39513627698490389</v>
      </c>
      <c r="O178" s="57">
        <v>2.693157346300799E-2</v>
      </c>
      <c r="P178" s="57">
        <v>0.12943891440785427</v>
      </c>
      <c r="Q178" s="58">
        <f t="shared" si="12"/>
        <v>0.39513999999999999</v>
      </c>
      <c r="R178" s="59">
        <f t="shared" si="12"/>
        <v>2.6929999999999999E-2</v>
      </c>
      <c r="S178" s="60">
        <f t="shared" si="12"/>
        <v>0.12944</v>
      </c>
      <c r="T178" s="61"/>
      <c r="U178" s="61"/>
      <c r="V178" s="61"/>
    </row>
    <row r="179" spans="2:22">
      <c r="B179" s="56">
        <v>69.846000000000004</v>
      </c>
      <c r="C179" s="56">
        <v>850.904</v>
      </c>
      <c r="D179" s="56">
        <f t="shared" si="9"/>
        <v>8.2084465462613887E-2</v>
      </c>
      <c r="E179" s="56">
        <v>3.1339999999999999</v>
      </c>
      <c r="F179" s="56">
        <v>177.048</v>
      </c>
      <c r="G179" s="56">
        <f t="shared" si="10"/>
        <v>1.7701414305725E-2</v>
      </c>
      <c r="H179" s="56">
        <v>27.865500000000001</v>
      </c>
      <c r="I179" s="56">
        <v>19.461500000000001</v>
      </c>
      <c r="J179" s="56">
        <f t="shared" si="11"/>
        <v>1.4318269403694472</v>
      </c>
      <c r="N179" s="57">
        <v>8.2084465462613887E-2</v>
      </c>
      <c r="O179" s="57">
        <v>1.7701414305725E-2</v>
      </c>
      <c r="P179" s="57">
        <v>1.4318269403694472</v>
      </c>
      <c r="Q179" s="58">
        <f t="shared" si="12"/>
        <v>8.208E-2</v>
      </c>
      <c r="R179" s="59">
        <f t="shared" si="12"/>
        <v>1.77E-2</v>
      </c>
      <c r="S179" s="60">
        <f t="shared" si="12"/>
        <v>1.4318299999999999</v>
      </c>
      <c r="T179" s="61"/>
      <c r="U179" s="61"/>
      <c r="V179" s="61"/>
    </row>
    <row r="180" spans="2:22">
      <c r="B180" s="56">
        <v>184.48</v>
      </c>
      <c r="C180" s="56">
        <v>301</v>
      </c>
      <c r="D180" s="56">
        <f t="shared" si="9"/>
        <v>0.61289036544850495</v>
      </c>
      <c r="E180" s="56">
        <v>28.306999999999999</v>
      </c>
      <c r="F180" s="56">
        <v>145.01</v>
      </c>
      <c r="G180" s="56">
        <f t="shared" si="10"/>
        <v>0.19520722708778704</v>
      </c>
      <c r="H180" s="56">
        <v>57.884500000000003</v>
      </c>
      <c r="I180" s="56">
        <v>21.346499999999999</v>
      </c>
      <c r="J180" s="56"/>
      <c r="N180" s="57">
        <v>0.61289036544850495</v>
      </c>
      <c r="O180" s="57">
        <v>0.19520722708778704</v>
      </c>
      <c r="P180" s="57"/>
      <c r="Q180" s="58">
        <f t="shared" si="12"/>
        <v>0.61289000000000005</v>
      </c>
      <c r="R180" s="59">
        <f t="shared" si="12"/>
        <v>0.19520999999999999</v>
      </c>
      <c r="S180" s="60">
        <f t="shared" si="12"/>
        <v>0</v>
      </c>
      <c r="T180" s="61"/>
      <c r="U180" s="61"/>
      <c r="V180" s="61"/>
    </row>
    <row r="181" spans="2:22">
      <c r="B181" s="56">
        <v>130.19200000000001</v>
      </c>
      <c r="C181" s="56">
        <v>598.38499999999999</v>
      </c>
      <c r="D181" s="56">
        <f t="shared" si="9"/>
        <v>0.21757229877085824</v>
      </c>
      <c r="E181" s="56">
        <v>23.654</v>
      </c>
      <c r="F181" s="56">
        <v>747.51</v>
      </c>
      <c r="G181" s="56">
        <f t="shared" si="10"/>
        <v>3.1643723829781541E-2</v>
      </c>
      <c r="H181" s="56">
        <v>44.999499999999998</v>
      </c>
      <c r="I181" s="56">
        <v>92.134500000000003</v>
      </c>
      <c r="J181" s="56">
        <f t="shared" si="11"/>
        <v>0.48841096440529874</v>
      </c>
      <c r="N181" s="57">
        <v>0.21757229877085824</v>
      </c>
      <c r="O181" s="57">
        <v>3.1643723829781541E-2</v>
      </c>
      <c r="P181" s="57">
        <v>0.48841096440529874</v>
      </c>
      <c r="Q181" s="58">
        <f t="shared" si="12"/>
        <v>0.21757000000000001</v>
      </c>
      <c r="R181" s="59">
        <f t="shared" si="12"/>
        <v>3.1640000000000001E-2</v>
      </c>
      <c r="S181" s="60">
        <f t="shared" si="12"/>
        <v>0.48841000000000001</v>
      </c>
      <c r="T181" s="61"/>
      <c r="U181" s="61"/>
      <c r="V181" s="61"/>
    </row>
    <row r="182" spans="2:22">
      <c r="B182" s="56">
        <v>195.25</v>
      </c>
      <c r="C182" s="56">
        <v>652.21199999999999</v>
      </c>
      <c r="D182" s="56">
        <f t="shared" si="9"/>
        <v>0.29936585036767188</v>
      </c>
      <c r="E182" s="56">
        <v>31.614999999999998</v>
      </c>
      <c r="F182" s="56">
        <v>99.26</v>
      </c>
      <c r="G182" s="56">
        <f t="shared" si="10"/>
        <v>0.31850695144066088</v>
      </c>
      <c r="H182" s="56">
        <v>24.865500000000001</v>
      </c>
      <c r="I182" s="56">
        <v>96.173500000000004</v>
      </c>
      <c r="J182" s="56">
        <f t="shared" si="11"/>
        <v>0.25854835271670468</v>
      </c>
      <c r="N182" s="57">
        <v>0.29936585036767188</v>
      </c>
      <c r="O182" s="57">
        <v>0.31850695144066088</v>
      </c>
      <c r="P182" s="57">
        <v>0.25854835271670468</v>
      </c>
      <c r="Q182" s="58">
        <f t="shared" si="12"/>
        <v>0.29937000000000002</v>
      </c>
      <c r="R182" s="59">
        <f t="shared" si="12"/>
        <v>0.31851000000000002</v>
      </c>
      <c r="S182" s="60">
        <f t="shared" si="12"/>
        <v>0.25855</v>
      </c>
      <c r="T182" s="61"/>
      <c r="U182" s="61"/>
      <c r="V182" s="61"/>
    </row>
    <row r="183" spans="2:22">
      <c r="B183" s="56">
        <v>97.769000000000005</v>
      </c>
      <c r="C183" s="56">
        <v>301.21199999999999</v>
      </c>
      <c r="D183" s="56">
        <f t="shared" si="9"/>
        <v>0.32458534188544946</v>
      </c>
      <c r="E183" s="56">
        <v>19.096</v>
      </c>
      <c r="F183" s="56">
        <v>175.779</v>
      </c>
      <c r="G183" s="56">
        <f t="shared" si="10"/>
        <v>0.10863641276830566</v>
      </c>
      <c r="H183" s="56">
        <v>30.192499999999999</v>
      </c>
      <c r="I183" s="56">
        <v>117.0385</v>
      </c>
      <c r="J183" s="56">
        <f t="shared" si="11"/>
        <v>0.25797066777171612</v>
      </c>
      <c r="N183" s="57">
        <v>0.32458534188544946</v>
      </c>
      <c r="O183" s="57">
        <v>0.10863641276830566</v>
      </c>
      <c r="P183" s="57">
        <v>0.25797066777171612</v>
      </c>
      <c r="Q183" s="58">
        <f t="shared" si="12"/>
        <v>0.32458999999999999</v>
      </c>
      <c r="R183" s="59">
        <f t="shared" si="12"/>
        <v>0.10864</v>
      </c>
      <c r="S183" s="60">
        <f t="shared" si="12"/>
        <v>0.25796999999999998</v>
      </c>
      <c r="T183" s="61"/>
      <c r="U183" s="61"/>
      <c r="V183" s="61"/>
    </row>
    <row r="184" spans="2:22">
      <c r="B184" s="56">
        <v>142.51900000000001</v>
      </c>
      <c r="C184" s="56">
        <v>290.577</v>
      </c>
      <c r="D184" s="56">
        <f t="shared" si="9"/>
        <v>0.49046896347611824</v>
      </c>
      <c r="E184" s="56">
        <v>62.73</v>
      </c>
      <c r="F184" s="56">
        <v>48.662999999999997</v>
      </c>
      <c r="G184" s="56">
        <f t="shared" si="10"/>
        <v>1.2890697244312928</v>
      </c>
      <c r="H184" s="56">
        <v>39.192500000000003</v>
      </c>
      <c r="I184" s="56">
        <v>72.230999999999995</v>
      </c>
      <c r="J184" s="56">
        <f t="shared" si="11"/>
        <v>0.54259943791446896</v>
      </c>
      <c r="N184" s="57">
        <v>0.49046896347611824</v>
      </c>
      <c r="O184" s="57">
        <v>1.2890697244312928</v>
      </c>
      <c r="P184" s="57">
        <v>0.54259943791446896</v>
      </c>
      <c r="Q184" s="58">
        <f t="shared" si="12"/>
        <v>0.49047000000000002</v>
      </c>
      <c r="R184" s="59">
        <f t="shared" si="12"/>
        <v>1.2890699999999999</v>
      </c>
      <c r="S184" s="60">
        <f t="shared" si="12"/>
        <v>0.54259999999999997</v>
      </c>
      <c r="T184" s="61"/>
      <c r="U184" s="61"/>
      <c r="V184" s="61"/>
    </row>
    <row r="185" spans="2:22">
      <c r="B185" s="56">
        <v>282.90300000000002</v>
      </c>
      <c r="C185" s="56">
        <v>768.21199999999999</v>
      </c>
      <c r="D185" s="56">
        <f t="shared" si="9"/>
        <v>0.36826162569707321</v>
      </c>
      <c r="E185" s="56">
        <v>15.711</v>
      </c>
      <c r="F185" s="56">
        <v>167.43299999999999</v>
      </c>
      <c r="G185" s="56">
        <f t="shared" si="10"/>
        <v>9.3834548744871085E-2</v>
      </c>
      <c r="H185" s="56">
        <v>40.230499999999999</v>
      </c>
      <c r="I185" s="56">
        <v>147.096</v>
      </c>
      <c r="J185" s="56">
        <f t="shared" si="11"/>
        <v>0.27349825963996299</v>
      </c>
      <c r="N185" s="57">
        <v>0.36826162569707321</v>
      </c>
      <c r="O185" s="57">
        <v>9.3834548744871085E-2</v>
      </c>
      <c r="P185" s="57">
        <v>0.27349825963996299</v>
      </c>
      <c r="Q185" s="58">
        <f t="shared" si="12"/>
        <v>0.36825999999999998</v>
      </c>
      <c r="R185" s="59">
        <f t="shared" si="12"/>
        <v>9.3829999999999997E-2</v>
      </c>
      <c r="S185" s="60">
        <f t="shared" si="12"/>
        <v>0.27350000000000002</v>
      </c>
      <c r="T185" s="61"/>
      <c r="U185" s="61"/>
      <c r="V185" s="61"/>
    </row>
    <row r="186" spans="2:22">
      <c r="B186" s="56">
        <v>167.846</v>
      </c>
      <c r="C186" s="56">
        <v>677.61500000000001</v>
      </c>
      <c r="D186" s="56">
        <f t="shared" si="9"/>
        <v>0.24770112822177787</v>
      </c>
      <c r="E186" s="56">
        <v>58.518999999999998</v>
      </c>
      <c r="F186" s="56">
        <v>112.3755</v>
      </c>
      <c r="G186" s="56">
        <f t="shared" si="10"/>
        <v>0.52074518022166749</v>
      </c>
      <c r="H186" s="56">
        <v>38.749499999999998</v>
      </c>
      <c r="I186" s="56">
        <v>104.096</v>
      </c>
      <c r="J186" s="56">
        <f t="shared" si="11"/>
        <v>0.37224773286197355</v>
      </c>
      <c r="N186" s="57">
        <v>0.24770112822177787</v>
      </c>
      <c r="O186" s="57">
        <v>0.52074518022166749</v>
      </c>
      <c r="P186" s="57">
        <v>0.37224773286197355</v>
      </c>
      <c r="Q186" s="58">
        <f t="shared" si="12"/>
        <v>0.2477</v>
      </c>
      <c r="R186" s="59">
        <f t="shared" si="12"/>
        <v>0.52075000000000005</v>
      </c>
      <c r="S186" s="60">
        <f t="shared" si="12"/>
        <v>0.37225000000000003</v>
      </c>
      <c r="T186" s="61"/>
      <c r="U186" s="61"/>
      <c r="V186" s="61"/>
    </row>
    <row r="187" spans="2:22">
      <c r="B187" s="56">
        <v>187.73</v>
      </c>
      <c r="C187" s="56">
        <v>565.673</v>
      </c>
      <c r="D187" s="56">
        <f t="shared" si="9"/>
        <v>0.33187017941460878</v>
      </c>
      <c r="E187" s="56">
        <v>43.404000000000003</v>
      </c>
      <c r="F187" s="56">
        <v>227.87549999999999</v>
      </c>
      <c r="G187" s="56">
        <f t="shared" si="10"/>
        <v>0.19047242902374326</v>
      </c>
      <c r="H187" s="56">
        <v>161.17349999999999</v>
      </c>
      <c r="I187" s="56">
        <v>95.537999999999997</v>
      </c>
      <c r="J187" s="56">
        <f t="shared" si="11"/>
        <v>1.6870093575331282</v>
      </c>
      <c r="N187" s="57">
        <v>0.33187017941460878</v>
      </c>
      <c r="O187" s="57">
        <v>0.19047242902374326</v>
      </c>
      <c r="P187" s="57">
        <v>1.6870093575331282</v>
      </c>
      <c r="Q187" s="58">
        <f t="shared" si="12"/>
        <v>0.33187</v>
      </c>
      <c r="R187" s="59">
        <f t="shared" si="12"/>
        <v>0.19047</v>
      </c>
      <c r="S187" s="60">
        <f t="shared" si="12"/>
        <v>1.6870099999999999</v>
      </c>
      <c r="T187" s="61"/>
      <c r="U187" s="61"/>
      <c r="V187" s="61"/>
    </row>
    <row r="188" spans="2:22">
      <c r="B188" s="56">
        <v>398.25</v>
      </c>
      <c r="C188" s="56">
        <v>671.11500000000001</v>
      </c>
      <c r="D188" s="56">
        <f t="shared" si="9"/>
        <v>0.59341543550658227</v>
      </c>
      <c r="E188" s="56">
        <v>26.73</v>
      </c>
      <c r="F188" s="56">
        <v>418.5095</v>
      </c>
      <c r="G188" s="56">
        <f t="shared" si="10"/>
        <v>6.3869517896248479E-2</v>
      </c>
      <c r="H188" s="56">
        <v>39.634500000000003</v>
      </c>
      <c r="I188" s="56">
        <v>38.018999999999998</v>
      </c>
      <c r="J188" s="56">
        <f t="shared" si="11"/>
        <v>1.0424919119387677</v>
      </c>
      <c r="N188" s="57">
        <v>0.59341543550658227</v>
      </c>
      <c r="O188" s="57">
        <v>6.3869517896248479E-2</v>
      </c>
      <c r="P188" s="57">
        <v>1.0424919119387677</v>
      </c>
      <c r="Q188" s="58">
        <f t="shared" si="12"/>
        <v>0.59341999999999995</v>
      </c>
      <c r="R188" s="59">
        <f t="shared" si="12"/>
        <v>6.3869999999999996E-2</v>
      </c>
      <c r="S188" s="60">
        <f t="shared" si="12"/>
        <v>1.0424899999999999</v>
      </c>
      <c r="T188" s="61"/>
      <c r="U188" s="61"/>
      <c r="V188" s="61"/>
    </row>
    <row r="189" spans="2:22">
      <c r="B189" s="56">
        <v>110.15300000000001</v>
      </c>
      <c r="C189" s="56">
        <v>380.096</v>
      </c>
      <c r="D189" s="56">
        <f t="shared" si="9"/>
        <v>0.28980310237413709</v>
      </c>
      <c r="E189" s="56">
        <v>18.210999999999999</v>
      </c>
      <c r="F189" s="56">
        <v>171.8365</v>
      </c>
      <c r="G189" s="56">
        <f t="shared" si="10"/>
        <v>0.1059786483081301</v>
      </c>
      <c r="H189" s="56">
        <v>37.884500000000003</v>
      </c>
      <c r="I189" s="56">
        <v>90.787999999999997</v>
      </c>
      <c r="J189" s="56">
        <f t="shared" si="11"/>
        <v>0.41728532405163682</v>
      </c>
      <c r="N189" s="57">
        <v>0.28980310237413709</v>
      </c>
      <c r="O189" s="57">
        <v>0.1059786483081301</v>
      </c>
      <c r="P189" s="57">
        <v>0.41728532405163682</v>
      </c>
      <c r="Q189" s="58">
        <f t="shared" si="12"/>
        <v>0.2898</v>
      </c>
      <c r="R189" s="59">
        <f t="shared" si="12"/>
        <v>0.10598</v>
      </c>
      <c r="S189" s="60">
        <f t="shared" si="12"/>
        <v>0.41728999999999999</v>
      </c>
      <c r="T189" s="61"/>
      <c r="U189" s="61"/>
      <c r="V189" s="61"/>
    </row>
    <row r="190" spans="2:22">
      <c r="B190" s="56">
        <v>61.98</v>
      </c>
      <c r="C190" s="56">
        <v>552.173</v>
      </c>
      <c r="D190" s="56">
        <f t="shared" si="9"/>
        <v>0.1122474297004743</v>
      </c>
      <c r="E190" s="56">
        <v>13.211</v>
      </c>
      <c r="F190" s="56">
        <v>167.4135</v>
      </c>
      <c r="G190" s="56">
        <f t="shared" si="10"/>
        <v>7.8912393564437758E-2</v>
      </c>
      <c r="H190" s="56">
        <v>34.692500000000003</v>
      </c>
      <c r="I190" s="56">
        <v>297.76900000000001</v>
      </c>
      <c r="J190" s="56">
        <f t="shared" si="11"/>
        <v>0.11650809855962173</v>
      </c>
      <c r="N190" s="57">
        <v>0.1122474297004743</v>
      </c>
      <c r="O190" s="57">
        <v>7.8912393564437758E-2</v>
      </c>
      <c r="P190" s="57">
        <v>0.11650809855962173</v>
      </c>
      <c r="Q190" s="58">
        <f t="shared" si="12"/>
        <v>0.11225</v>
      </c>
      <c r="R190" s="59">
        <f t="shared" si="12"/>
        <v>7.8909999999999994E-2</v>
      </c>
      <c r="S190" s="60">
        <f t="shared" si="12"/>
        <v>0.11651</v>
      </c>
      <c r="T190" s="61"/>
      <c r="U190" s="61"/>
      <c r="V190" s="61"/>
    </row>
    <row r="191" spans="2:22">
      <c r="B191" s="56">
        <v>79.460999999999999</v>
      </c>
      <c r="C191" s="56">
        <v>566.23099999999999</v>
      </c>
      <c r="D191" s="56">
        <f t="shared" si="9"/>
        <v>0.14033318557267263</v>
      </c>
      <c r="E191" s="56">
        <v>56.768999999999998</v>
      </c>
      <c r="F191" s="56">
        <v>245.3365</v>
      </c>
      <c r="G191" s="56">
        <f t="shared" si="10"/>
        <v>0.23139239371230941</v>
      </c>
      <c r="H191" s="56">
        <v>25.288499999999999</v>
      </c>
      <c r="I191" s="56">
        <v>138.21100000000001</v>
      </c>
      <c r="J191" s="56">
        <f t="shared" si="11"/>
        <v>0.18297024115301963</v>
      </c>
      <c r="N191" s="57">
        <v>0.14033318557267263</v>
      </c>
      <c r="O191" s="57">
        <v>0.23139239371230941</v>
      </c>
      <c r="P191" s="57">
        <v>0.18297024115301963</v>
      </c>
      <c r="Q191" s="58">
        <f t="shared" si="12"/>
        <v>0.14033000000000001</v>
      </c>
      <c r="R191" s="59">
        <f t="shared" si="12"/>
        <v>0.23139000000000001</v>
      </c>
      <c r="S191" s="60">
        <f t="shared" si="12"/>
        <v>0.18296999999999999</v>
      </c>
      <c r="T191" s="61"/>
      <c r="U191" s="61"/>
      <c r="V191" s="61"/>
    </row>
    <row r="192" spans="2:22">
      <c r="B192" s="56">
        <v>57.595999999999997</v>
      </c>
      <c r="C192" s="56">
        <v>650.46199999999999</v>
      </c>
      <c r="D192" s="56">
        <f t="shared" si="9"/>
        <v>8.8546294787397256E-2</v>
      </c>
      <c r="E192" s="56">
        <v>25.596</v>
      </c>
      <c r="F192" s="56">
        <v>412.8175</v>
      </c>
      <c r="G192" s="56">
        <f t="shared" si="10"/>
        <v>6.2003185426974389E-2</v>
      </c>
      <c r="H192" s="56">
        <v>26.038499999999999</v>
      </c>
      <c r="I192" s="56">
        <v>199.05699999999999</v>
      </c>
      <c r="J192" s="56">
        <f t="shared" si="11"/>
        <v>0.13080926568771759</v>
      </c>
      <c r="N192" s="57">
        <v>8.8546294787397256E-2</v>
      </c>
      <c r="O192" s="57">
        <v>6.2003185426974389E-2</v>
      </c>
      <c r="P192" s="57">
        <v>0.13080926568771759</v>
      </c>
      <c r="Q192" s="58">
        <f t="shared" si="12"/>
        <v>8.8550000000000004E-2</v>
      </c>
      <c r="R192" s="59">
        <f t="shared" si="12"/>
        <v>6.2E-2</v>
      </c>
      <c r="S192" s="60">
        <f t="shared" si="12"/>
        <v>0.13081000000000001</v>
      </c>
      <c r="T192" s="61"/>
      <c r="U192" s="61"/>
      <c r="V192" s="61"/>
    </row>
    <row r="193" spans="2:22">
      <c r="B193" s="56">
        <v>11.711</v>
      </c>
      <c r="C193" s="56">
        <v>350.98099999999999</v>
      </c>
      <c r="D193" s="56">
        <f t="shared" si="9"/>
        <v>3.3366478527327693E-2</v>
      </c>
      <c r="E193" s="56">
        <v>45.442</v>
      </c>
      <c r="F193" s="56">
        <v>254.20249999999999</v>
      </c>
      <c r="G193" s="56">
        <f t="shared" si="10"/>
        <v>0.17876299406968854</v>
      </c>
      <c r="H193" s="56">
        <v>0</v>
      </c>
      <c r="I193" s="56">
        <v>303.60550000000001</v>
      </c>
      <c r="J193" s="56">
        <f t="shared" si="11"/>
        <v>0</v>
      </c>
      <c r="N193" s="57">
        <v>3.3366478527327693E-2</v>
      </c>
      <c r="O193" s="57">
        <v>0.17876299406968854</v>
      </c>
      <c r="P193" s="57">
        <v>0</v>
      </c>
      <c r="Q193" s="58">
        <f t="shared" si="12"/>
        <v>3.3369999999999997E-2</v>
      </c>
      <c r="R193" s="59">
        <f t="shared" si="12"/>
        <v>0.17876</v>
      </c>
      <c r="S193" s="60">
        <f t="shared" si="12"/>
        <v>0</v>
      </c>
      <c r="T193" s="61"/>
      <c r="U193" s="61"/>
      <c r="V193" s="61"/>
    </row>
    <row r="194" spans="2:22">
      <c r="B194" s="56">
        <v>232.73</v>
      </c>
      <c r="C194" s="56">
        <v>1079.269</v>
      </c>
      <c r="D194" s="56">
        <f t="shared" si="9"/>
        <v>0.21563669483696835</v>
      </c>
      <c r="E194" s="56">
        <v>33.018999999999998</v>
      </c>
      <c r="F194" s="56">
        <v>281.0865</v>
      </c>
      <c r="G194" s="56">
        <f t="shared" si="10"/>
        <v>0.11746917763748881</v>
      </c>
      <c r="H194" s="56">
        <v>0</v>
      </c>
      <c r="I194" s="56">
        <v>318.1825</v>
      </c>
      <c r="J194" s="56">
        <f t="shared" si="11"/>
        <v>0</v>
      </c>
      <c r="N194" s="57">
        <v>0.21563669483696835</v>
      </c>
      <c r="O194" s="57">
        <v>0.11746917763748881</v>
      </c>
      <c r="P194" s="57">
        <v>0</v>
      </c>
      <c r="Q194" s="58">
        <f t="shared" si="12"/>
        <v>0.21564</v>
      </c>
      <c r="R194" s="59">
        <f t="shared" si="12"/>
        <v>0.11747</v>
      </c>
      <c r="S194" s="60">
        <f t="shared" si="12"/>
        <v>0</v>
      </c>
      <c r="T194" s="61"/>
      <c r="U194" s="61"/>
      <c r="V194" s="61"/>
    </row>
    <row r="195" spans="2:22">
      <c r="B195" s="56">
        <v>191.846</v>
      </c>
      <c r="C195" s="56">
        <v>466.827</v>
      </c>
      <c r="D195" s="56">
        <f t="shared" ref="D195:D215" si="13">B195/C195</f>
        <v>0.41095737821505612</v>
      </c>
      <c r="E195" s="56">
        <v>14.096</v>
      </c>
      <c r="F195" s="56">
        <v>301.2405</v>
      </c>
      <c r="G195" s="56">
        <f t="shared" ref="G195:G215" si="14">E195/F195</f>
        <v>4.6793176880266761E-2</v>
      </c>
      <c r="H195" s="56">
        <v>0</v>
      </c>
      <c r="I195" s="56">
        <v>918.4135</v>
      </c>
      <c r="J195" s="56">
        <f t="shared" ref="J195:J215" si="15">H195/I195</f>
        <v>0</v>
      </c>
      <c r="N195" s="57">
        <v>0.41095737821505612</v>
      </c>
      <c r="O195" s="57">
        <v>4.6793176880266761E-2</v>
      </c>
      <c r="P195" s="57">
        <v>0</v>
      </c>
      <c r="Q195" s="58">
        <f t="shared" ref="Q195:S215" si="16">ROUND(N195,5)</f>
        <v>0.41095999999999999</v>
      </c>
      <c r="R195" s="59">
        <f t="shared" si="16"/>
        <v>4.6789999999999998E-2</v>
      </c>
      <c r="S195" s="60">
        <f t="shared" si="16"/>
        <v>0</v>
      </c>
      <c r="T195" s="61"/>
      <c r="U195" s="61"/>
      <c r="V195" s="61"/>
    </row>
    <row r="196" spans="2:22">
      <c r="B196" s="56">
        <v>40.442</v>
      </c>
      <c r="C196" s="56">
        <v>222.577</v>
      </c>
      <c r="D196" s="56">
        <f t="shared" si="13"/>
        <v>0.1816989176779272</v>
      </c>
      <c r="E196" s="56">
        <v>58.115000000000002</v>
      </c>
      <c r="F196" s="56">
        <v>147.77850000000001</v>
      </c>
      <c r="G196" s="56">
        <f t="shared" si="14"/>
        <v>0.39325747656120474</v>
      </c>
      <c r="H196" s="56">
        <v>0</v>
      </c>
      <c r="I196" s="56">
        <v>222.12450000000001</v>
      </c>
      <c r="J196" s="56">
        <f t="shared" si="15"/>
        <v>0</v>
      </c>
      <c r="N196" s="57">
        <v>0.1816989176779272</v>
      </c>
      <c r="O196" s="57">
        <v>0.39325747656120474</v>
      </c>
      <c r="P196" s="57">
        <v>0</v>
      </c>
      <c r="Q196" s="58">
        <f t="shared" si="16"/>
        <v>0.1817</v>
      </c>
      <c r="R196" s="59">
        <f t="shared" si="16"/>
        <v>0.39326</v>
      </c>
      <c r="S196" s="60">
        <f t="shared" si="16"/>
        <v>0</v>
      </c>
      <c r="T196" s="61"/>
      <c r="U196" s="61"/>
      <c r="V196" s="61"/>
    </row>
    <row r="197" spans="2:22">
      <c r="B197" s="56">
        <v>2.7879999999999998</v>
      </c>
      <c r="C197" s="56">
        <v>222.673</v>
      </c>
      <c r="D197" s="56">
        <f t="shared" si="13"/>
        <v>1.2520601958926318E-2</v>
      </c>
      <c r="E197" s="56">
        <v>54.384</v>
      </c>
      <c r="F197" s="56">
        <v>303.471</v>
      </c>
      <c r="G197" s="56">
        <f t="shared" si="14"/>
        <v>0.17920657987089375</v>
      </c>
      <c r="H197" s="56">
        <v>0</v>
      </c>
      <c r="I197" s="56">
        <v>160.5865</v>
      </c>
      <c r="J197" s="56">
        <f t="shared" si="15"/>
        <v>0</v>
      </c>
      <c r="N197" s="57">
        <v>1.2520601958926318E-2</v>
      </c>
      <c r="O197" s="57">
        <v>0.17920657987089375</v>
      </c>
      <c r="P197" s="57">
        <v>0</v>
      </c>
      <c r="Q197" s="58">
        <f t="shared" si="16"/>
        <v>1.252E-2</v>
      </c>
      <c r="R197" s="59">
        <f t="shared" si="16"/>
        <v>0.17921000000000001</v>
      </c>
      <c r="S197" s="60">
        <f t="shared" si="16"/>
        <v>0</v>
      </c>
      <c r="T197" s="61"/>
      <c r="U197" s="61"/>
      <c r="V197" s="61"/>
    </row>
    <row r="198" spans="2:22">
      <c r="B198" s="56">
        <v>0</v>
      </c>
      <c r="C198" s="56">
        <v>138.80799999999999</v>
      </c>
      <c r="D198" s="56">
        <f t="shared" si="13"/>
        <v>0</v>
      </c>
      <c r="E198" s="56">
        <v>29.846</v>
      </c>
      <c r="F198" s="56">
        <v>263.625</v>
      </c>
      <c r="G198" s="56">
        <f t="shared" si="14"/>
        <v>0.11321384542437174</v>
      </c>
      <c r="H198" s="56">
        <v>0</v>
      </c>
      <c r="I198" s="56">
        <v>193.0865</v>
      </c>
      <c r="J198" s="56">
        <f t="shared" si="15"/>
        <v>0</v>
      </c>
      <c r="N198" s="57">
        <v>0</v>
      </c>
      <c r="O198" s="57">
        <v>0.11321384542437174</v>
      </c>
      <c r="P198" s="57">
        <v>0</v>
      </c>
      <c r="Q198" s="58">
        <f t="shared" si="16"/>
        <v>0</v>
      </c>
      <c r="R198" s="59">
        <f t="shared" si="16"/>
        <v>0.11321000000000001</v>
      </c>
      <c r="S198" s="60">
        <f t="shared" si="16"/>
        <v>0</v>
      </c>
      <c r="T198" s="61"/>
      <c r="U198" s="61"/>
      <c r="V198" s="61"/>
    </row>
    <row r="199" spans="2:22">
      <c r="B199" s="56">
        <v>63.423000000000002</v>
      </c>
      <c r="C199" s="56">
        <v>208.904</v>
      </c>
      <c r="D199" s="56">
        <f t="shared" si="13"/>
        <v>0.30359878221575459</v>
      </c>
      <c r="E199" s="56">
        <v>63.23</v>
      </c>
      <c r="F199" s="56">
        <v>94.028000000000006</v>
      </c>
      <c r="G199" s="56">
        <f t="shared" si="14"/>
        <v>0.67245926745224816</v>
      </c>
      <c r="H199" s="56">
        <v>0</v>
      </c>
      <c r="I199" s="56">
        <v>114.89449999999999</v>
      </c>
      <c r="J199" s="56">
        <f t="shared" si="15"/>
        <v>0</v>
      </c>
      <c r="N199" s="57">
        <v>0.30359878221575459</v>
      </c>
      <c r="O199" s="57">
        <v>0.67245926745224816</v>
      </c>
      <c r="P199" s="57">
        <v>0</v>
      </c>
      <c r="Q199" s="58">
        <f t="shared" si="16"/>
        <v>0.30359999999999998</v>
      </c>
      <c r="R199" s="59">
        <f t="shared" si="16"/>
        <v>0.67245999999999995</v>
      </c>
      <c r="S199" s="60">
        <f t="shared" si="16"/>
        <v>0</v>
      </c>
      <c r="T199" s="61"/>
      <c r="U199" s="61"/>
      <c r="V199" s="61"/>
    </row>
    <row r="200" spans="2:22">
      <c r="B200" s="56">
        <v>46.902999999999999</v>
      </c>
      <c r="C200" s="56">
        <v>468.5</v>
      </c>
      <c r="D200" s="56">
        <f t="shared" si="13"/>
        <v>0.10011312700106724</v>
      </c>
      <c r="E200" s="56">
        <v>0.80700000000000005</v>
      </c>
      <c r="F200" s="56">
        <v>313.798</v>
      </c>
      <c r="G200" s="56">
        <f t="shared" si="14"/>
        <v>2.5717181116514448E-3</v>
      </c>
      <c r="H200" s="56">
        <v>3.8365</v>
      </c>
      <c r="I200" s="56">
        <v>368.96199999999999</v>
      </c>
      <c r="J200" s="56">
        <f t="shared" si="15"/>
        <v>1.0398089776182914E-2</v>
      </c>
      <c r="N200" s="57">
        <v>0.10011312700106724</v>
      </c>
      <c r="O200" s="57">
        <v>2.5717181116514448E-3</v>
      </c>
      <c r="P200" s="57">
        <v>1.0398089776182914E-2</v>
      </c>
      <c r="Q200" s="58">
        <f t="shared" si="16"/>
        <v>0.10011</v>
      </c>
      <c r="R200" s="59">
        <f t="shared" si="16"/>
        <v>2.5699999999999998E-3</v>
      </c>
      <c r="S200" s="60">
        <f t="shared" si="16"/>
        <v>1.04E-2</v>
      </c>
      <c r="T200" s="61"/>
      <c r="U200" s="61"/>
      <c r="V200" s="61"/>
    </row>
    <row r="201" spans="2:22">
      <c r="B201" s="56">
        <v>75.096000000000004</v>
      </c>
      <c r="C201" s="56">
        <v>318.346</v>
      </c>
      <c r="D201" s="56">
        <f t="shared" si="13"/>
        <v>0.23589427855226705</v>
      </c>
      <c r="E201" s="56">
        <v>9.8840000000000003</v>
      </c>
      <c r="F201" s="56">
        <v>473.25900000000001</v>
      </c>
      <c r="G201" s="56">
        <f t="shared" si="14"/>
        <v>2.0884969963592875E-2</v>
      </c>
      <c r="H201" s="56">
        <v>0.89449999999999996</v>
      </c>
      <c r="I201" s="56">
        <v>608.423</v>
      </c>
      <c r="J201" s="56">
        <f t="shared" si="15"/>
        <v>1.4701942562986607E-3</v>
      </c>
      <c r="N201" s="57">
        <v>0.23589427855226705</v>
      </c>
      <c r="O201" s="57">
        <v>2.0884969963592875E-2</v>
      </c>
      <c r="P201" s="57">
        <v>1.4701942562986607E-3</v>
      </c>
      <c r="Q201" s="58">
        <f t="shared" si="16"/>
        <v>0.23588999999999999</v>
      </c>
      <c r="R201" s="59">
        <f t="shared" si="16"/>
        <v>2.0879999999999999E-2</v>
      </c>
      <c r="S201" s="60">
        <f t="shared" si="16"/>
        <v>1.47E-3</v>
      </c>
      <c r="T201" s="61"/>
      <c r="U201" s="61"/>
      <c r="V201" s="61"/>
    </row>
    <row r="202" spans="2:22">
      <c r="B202" s="56">
        <v>167.423</v>
      </c>
      <c r="C202" s="56">
        <v>586.96199999999999</v>
      </c>
      <c r="D202" s="56">
        <f t="shared" si="13"/>
        <v>0.28523652297763741</v>
      </c>
      <c r="E202" s="56">
        <v>18.268999999999998</v>
      </c>
      <c r="F202" s="56">
        <v>166.08600000000001</v>
      </c>
      <c r="G202" s="56">
        <f t="shared" si="14"/>
        <v>0.10999723035054126</v>
      </c>
      <c r="H202" s="56">
        <v>14.317500000000001</v>
      </c>
      <c r="I202" s="56">
        <v>350.577</v>
      </c>
      <c r="J202" s="56">
        <f t="shared" si="15"/>
        <v>4.0839815504154581E-2</v>
      </c>
      <c r="N202" s="57">
        <v>0.28523652297763741</v>
      </c>
      <c r="O202" s="57">
        <v>0.10999723035054126</v>
      </c>
      <c r="P202" s="57">
        <v>4.0839815504154581E-2</v>
      </c>
      <c r="Q202" s="58">
        <f t="shared" si="16"/>
        <v>0.28523999999999999</v>
      </c>
      <c r="R202" s="59">
        <f t="shared" si="16"/>
        <v>0.11</v>
      </c>
      <c r="S202" s="60">
        <f t="shared" si="16"/>
        <v>4.0840000000000001E-2</v>
      </c>
      <c r="T202" s="61"/>
      <c r="U202" s="61"/>
      <c r="V202" s="61"/>
    </row>
    <row r="203" spans="2:22">
      <c r="B203" s="56">
        <v>139.28800000000001</v>
      </c>
      <c r="C203" s="56">
        <v>181.76900000000001</v>
      </c>
      <c r="D203" s="56">
        <f t="shared" si="13"/>
        <v>0.76629128179172468</v>
      </c>
      <c r="E203" s="56">
        <v>29.75</v>
      </c>
      <c r="F203" s="56">
        <v>466.60500000000002</v>
      </c>
      <c r="G203" s="56">
        <f t="shared" si="14"/>
        <v>6.3758425220475562E-2</v>
      </c>
      <c r="H203" s="56">
        <v>7.2595000000000001</v>
      </c>
      <c r="I203" s="56">
        <v>733.5</v>
      </c>
      <c r="J203" s="56">
        <f t="shared" si="15"/>
        <v>9.8970688479890941E-3</v>
      </c>
      <c r="N203" s="57">
        <v>0.76629128179172468</v>
      </c>
      <c r="O203" s="57">
        <v>6.3758425220475562E-2</v>
      </c>
      <c r="P203" s="57">
        <v>9.8970688479890941E-3</v>
      </c>
      <c r="Q203" s="58">
        <f t="shared" si="16"/>
        <v>0.76629000000000003</v>
      </c>
      <c r="R203" s="59">
        <f t="shared" si="16"/>
        <v>6.3759999999999997E-2</v>
      </c>
      <c r="S203" s="60">
        <f t="shared" si="16"/>
        <v>9.9000000000000008E-3</v>
      </c>
      <c r="T203" s="61"/>
      <c r="U203" s="61"/>
      <c r="V203" s="61"/>
    </row>
    <row r="204" spans="2:22">
      <c r="B204" s="56">
        <v>117.90300000000001</v>
      </c>
      <c r="C204" s="56">
        <v>307.05799999999999</v>
      </c>
      <c r="D204" s="56">
        <f t="shared" si="13"/>
        <v>0.38397631717786218</v>
      </c>
      <c r="E204" s="56">
        <v>104.673</v>
      </c>
      <c r="F204" s="56">
        <v>499.64400000000001</v>
      </c>
      <c r="G204" s="56">
        <f t="shared" si="14"/>
        <v>0.20949516055431466</v>
      </c>
      <c r="H204" s="56">
        <v>0</v>
      </c>
      <c r="I204" s="56">
        <v>77.712000000000003</v>
      </c>
      <c r="J204" s="56">
        <f t="shared" si="15"/>
        <v>0</v>
      </c>
      <c r="N204" s="57">
        <v>0.38397631717786218</v>
      </c>
      <c r="O204" s="57">
        <v>0.20949516055431466</v>
      </c>
      <c r="P204" s="57">
        <v>0</v>
      </c>
      <c r="Q204" s="58">
        <f t="shared" si="16"/>
        <v>0.38397999999999999</v>
      </c>
      <c r="R204" s="59">
        <f t="shared" si="16"/>
        <v>0.20949999999999999</v>
      </c>
      <c r="S204" s="60">
        <f t="shared" si="16"/>
        <v>0</v>
      </c>
      <c r="T204" s="61"/>
      <c r="U204" s="61"/>
      <c r="V204" s="61"/>
    </row>
    <row r="205" spans="2:22">
      <c r="B205" s="56">
        <v>124.096</v>
      </c>
      <c r="C205" s="56">
        <v>255.173</v>
      </c>
      <c r="D205" s="56">
        <f t="shared" si="13"/>
        <v>0.48632104493813999</v>
      </c>
      <c r="E205" s="56">
        <v>103.827</v>
      </c>
      <c r="F205" s="56">
        <v>558.85500000000002</v>
      </c>
      <c r="G205" s="56">
        <f t="shared" si="14"/>
        <v>0.1857852215691011</v>
      </c>
      <c r="H205" s="56">
        <v>36.490499999999997</v>
      </c>
      <c r="I205" s="56">
        <v>83.933000000000007</v>
      </c>
      <c r="J205" s="56">
        <f t="shared" si="15"/>
        <v>0.43475748513695439</v>
      </c>
      <c r="N205" s="57">
        <v>0.48632104493813999</v>
      </c>
      <c r="O205" s="57">
        <v>0.1857852215691011</v>
      </c>
      <c r="P205" s="57">
        <v>0.43475748513695439</v>
      </c>
      <c r="Q205" s="58">
        <f t="shared" si="16"/>
        <v>0.48631999999999997</v>
      </c>
      <c r="R205" s="59">
        <f t="shared" si="16"/>
        <v>0.18579000000000001</v>
      </c>
      <c r="S205" s="60">
        <f t="shared" si="16"/>
        <v>0.43475999999999998</v>
      </c>
      <c r="T205" s="61"/>
      <c r="U205" s="61"/>
      <c r="V205" s="61"/>
    </row>
    <row r="206" spans="2:22">
      <c r="B206" s="56">
        <v>167.03800000000001</v>
      </c>
      <c r="C206" s="56">
        <v>217.96199999999999</v>
      </c>
      <c r="D206" s="56">
        <f t="shared" si="13"/>
        <v>0.76636294399941285</v>
      </c>
      <c r="E206" s="56">
        <v>16.192</v>
      </c>
      <c r="F206" s="56">
        <v>927.875</v>
      </c>
      <c r="G206" s="56">
        <f t="shared" si="14"/>
        <v>1.7450626431361985E-2</v>
      </c>
      <c r="H206" s="56">
        <v>8.6054999999999993</v>
      </c>
      <c r="I206" s="56">
        <v>166.08600000000001</v>
      </c>
      <c r="J206" s="56">
        <f t="shared" si="15"/>
        <v>5.1813518297749349E-2</v>
      </c>
      <c r="N206" s="57">
        <v>0.76636294399941285</v>
      </c>
      <c r="O206" s="57">
        <v>1.7450626431361985E-2</v>
      </c>
      <c r="P206" s="57">
        <v>5.1813518297749349E-2</v>
      </c>
      <c r="Q206" s="58">
        <f t="shared" si="16"/>
        <v>0.76636000000000004</v>
      </c>
      <c r="R206" s="59">
        <f t="shared" si="16"/>
        <v>1.745E-2</v>
      </c>
      <c r="S206" s="60">
        <f t="shared" si="16"/>
        <v>5.1810000000000002E-2</v>
      </c>
      <c r="T206" s="61"/>
      <c r="U206" s="61"/>
      <c r="V206" s="61"/>
    </row>
    <row r="207" spans="2:22">
      <c r="B207" s="56">
        <v>395.923</v>
      </c>
      <c r="C207" s="56">
        <v>114.029</v>
      </c>
      <c r="D207" s="56">
        <f t="shared" si="13"/>
        <v>3.4721255119311754</v>
      </c>
      <c r="E207" s="56">
        <v>105.057</v>
      </c>
      <c r="F207" s="56">
        <v>312.99</v>
      </c>
      <c r="G207" s="56">
        <f t="shared" si="14"/>
        <v>0.33565609124892171</v>
      </c>
      <c r="H207" s="56">
        <v>0</v>
      </c>
      <c r="I207" s="56">
        <v>90.99</v>
      </c>
      <c r="J207" s="56">
        <f t="shared" si="15"/>
        <v>0</v>
      </c>
      <c r="N207" s="57">
        <v>3.4721255119311754</v>
      </c>
      <c r="O207" s="57">
        <v>0.33565609124892171</v>
      </c>
      <c r="P207" s="57">
        <v>0</v>
      </c>
      <c r="Q207" s="58">
        <f t="shared" si="16"/>
        <v>3.4721299999999999</v>
      </c>
      <c r="R207" s="59">
        <f t="shared" si="16"/>
        <v>0.33566000000000001</v>
      </c>
      <c r="S207" s="60">
        <f t="shared" si="16"/>
        <v>0</v>
      </c>
      <c r="T207" s="61"/>
      <c r="U207" s="61"/>
      <c r="V207" s="61"/>
    </row>
    <row r="208" spans="2:22">
      <c r="B208" s="56">
        <v>161.25</v>
      </c>
      <c r="C208" s="56">
        <v>199.60599999999999</v>
      </c>
      <c r="D208" s="56">
        <f t="shared" si="13"/>
        <v>0.80784144765187427</v>
      </c>
      <c r="E208" s="56">
        <v>53.48</v>
      </c>
      <c r="F208" s="56">
        <v>612.16300000000001</v>
      </c>
      <c r="G208" s="56">
        <f t="shared" si="14"/>
        <v>8.7362352837397877E-2</v>
      </c>
      <c r="H208" s="56">
        <v>0</v>
      </c>
      <c r="I208" s="56">
        <v>150.452</v>
      </c>
      <c r="J208" s="56">
        <f t="shared" si="15"/>
        <v>0</v>
      </c>
      <c r="N208" s="57">
        <v>0.80784144765187427</v>
      </c>
      <c r="O208" s="57">
        <v>8.7362352837397877E-2</v>
      </c>
      <c r="P208" s="57">
        <v>0</v>
      </c>
      <c r="Q208" s="58">
        <f t="shared" si="16"/>
        <v>0.80784</v>
      </c>
      <c r="R208" s="59">
        <f t="shared" si="16"/>
        <v>8.7359999999999993E-2</v>
      </c>
      <c r="S208" s="60">
        <f t="shared" si="16"/>
        <v>0</v>
      </c>
      <c r="T208" s="61"/>
      <c r="U208" s="61"/>
      <c r="V208" s="61"/>
    </row>
    <row r="209" spans="1:22">
      <c r="B209" s="56">
        <v>212.61500000000001</v>
      </c>
      <c r="C209" s="56">
        <v>146.721</v>
      </c>
      <c r="D209" s="56">
        <f t="shared" si="13"/>
        <v>1.4491108975538607</v>
      </c>
      <c r="E209" s="56">
        <v>108.884</v>
      </c>
      <c r="F209" s="56">
        <v>361.58600000000001</v>
      </c>
      <c r="G209" s="56">
        <f t="shared" si="14"/>
        <v>0.30112891538942327</v>
      </c>
      <c r="H209" s="56">
        <v>0</v>
      </c>
      <c r="I209" s="56">
        <v>203.875</v>
      </c>
      <c r="J209" s="56">
        <f t="shared" si="15"/>
        <v>0</v>
      </c>
      <c r="N209" s="57">
        <v>1.4491108975538607</v>
      </c>
      <c r="O209" s="57">
        <v>0.30112891538942327</v>
      </c>
      <c r="P209" s="57">
        <v>0</v>
      </c>
      <c r="Q209" s="58">
        <f t="shared" si="16"/>
        <v>1.4491099999999999</v>
      </c>
      <c r="R209" s="59">
        <f t="shared" si="16"/>
        <v>0.30113000000000001</v>
      </c>
      <c r="S209" s="60">
        <f t="shared" si="16"/>
        <v>0</v>
      </c>
      <c r="T209" s="61"/>
      <c r="U209" s="61"/>
      <c r="V209" s="61"/>
    </row>
    <row r="210" spans="1:22">
      <c r="B210" s="56">
        <v>218.05699999999999</v>
      </c>
      <c r="C210" s="56">
        <v>309.68299999999999</v>
      </c>
      <c r="D210" s="56">
        <f t="shared" si="13"/>
        <v>0.70412970682924148</v>
      </c>
      <c r="E210" s="56">
        <v>67.364999999999995</v>
      </c>
      <c r="F210" s="56">
        <v>643.31700000000001</v>
      </c>
      <c r="G210" s="56">
        <f t="shared" si="14"/>
        <v>0.10471509380289964</v>
      </c>
      <c r="H210" s="56">
        <v>24.759499999999999</v>
      </c>
      <c r="I210" s="56">
        <v>149.798</v>
      </c>
      <c r="J210" s="56">
        <f t="shared" si="15"/>
        <v>0.1652859183700717</v>
      </c>
      <c r="N210" s="57">
        <v>0.70412970682924148</v>
      </c>
      <c r="O210" s="57">
        <v>0.10471509380289964</v>
      </c>
      <c r="P210" s="57">
        <v>0.1652859183700717</v>
      </c>
      <c r="Q210" s="58">
        <f t="shared" si="16"/>
        <v>0.70413000000000003</v>
      </c>
      <c r="R210" s="59">
        <f t="shared" si="16"/>
        <v>0.10471999999999999</v>
      </c>
      <c r="S210" s="60">
        <f t="shared" si="16"/>
        <v>0.16528999999999999</v>
      </c>
      <c r="T210" s="61"/>
      <c r="U210" s="61"/>
      <c r="V210" s="61"/>
    </row>
    <row r="211" spans="1:22">
      <c r="B211" s="56">
        <v>399.173</v>
      </c>
      <c r="C211" s="56">
        <v>1237.529</v>
      </c>
      <c r="D211" s="56">
        <f t="shared" si="13"/>
        <v>0.32255648150467586</v>
      </c>
      <c r="E211" s="56">
        <v>20.404</v>
      </c>
      <c r="F211" s="56">
        <v>264.625</v>
      </c>
      <c r="G211" s="56">
        <f t="shared" si="14"/>
        <v>7.7105337742087859E-2</v>
      </c>
      <c r="H211" s="56">
        <v>67.413499999999999</v>
      </c>
      <c r="I211" s="56">
        <v>342.952</v>
      </c>
      <c r="J211" s="56">
        <f t="shared" si="15"/>
        <v>0.19656832443024097</v>
      </c>
      <c r="N211" s="57">
        <v>0.32255648150467586</v>
      </c>
      <c r="O211" s="57">
        <v>7.7105337742087859E-2</v>
      </c>
      <c r="P211" s="57">
        <v>0.19656832443024097</v>
      </c>
      <c r="Q211" s="58">
        <f t="shared" si="16"/>
        <v>0.32256000000000001</v>
      </c>
      <c r="R211" s="59">
        <f t="shared" si="16"/>
        <v>7.7109999999999998E-2</v>
      </c>
      <c r="S211" s="60">
        <f t="shared" si="16"/>
        <v>0.19656999999999999</v>
      </c>
      <c r="T211" s="61"/>
      <c r="U211" s="61"/>
      <c r="V211" s="61"/>
    </row>
    <row r="212" spans="1:22">
      <c r="B212" s="56">
        <v>167.03800000000001</v>
      </c>
      <c r="C212" s="56">
        <v>215.702</v>
      </c>
      <c r="D212" s="56">
        <f t="shared" si="13"/>
        <v>0.7743924488414573</v>
      </c>
      <c r="E212" s="56">
        <v>29.788</v>
      </c>
      <c r="F212" s="56">
        <v>292.452</v>
      </c>
      <c r="G212" s="56">
        <f t="shared" si="14"/>
        <v>0.10185603107518498</v>
      </c>
      <c r="H212" s="56">
        <v>46.125500000000002</v>
      </c>
      <c r="I212" s="56">
        <v>445.59649999999999</v>
      </c>
      <c r="J212" s="56">
        <f t="shared" si="15"/>
        <v>0.10351405363372469</v>
      </c>
      <c r="N212" s="57">
        <v>0.7743924488414573</v>
      </c>
      <c r="O212" s="57">
        <v>0.10185603107518498</v>
      </c>
      <c r="P212" s="57">
        <v>0.10351405363372469</v>
      </c>
      <c r="Q212" s="58">
        <f t="shared" si="16"/>
        <v>0.77439000000000002</v>
      </c>
      <c r="R212" s="59">
        <f t="shared" si="16"/>
        <v>0.10186000000000001</v>
      </c>
      <c r="S212" s="60">
        <f t="shared" si="16"/>
        <v>0.10351</v>
      </c>
      <c r="T212" s="61"/>
      <c r="U212" s="61"/>
      <c r="V212" s="61"/>
    </row>
    <row r="213" spans="1:22">
      <c r="B213" s="56">
        <v>304.28800000000001</v>
      </c>
      <c r="C213" s="56">
        <v>471.60599999999999</v>
      </c>
      <c r="D213" s="56">
        <f t="shared" si="13"/>
        <v>0.64521655788942467</v>
      </c>
      <c r="E213" s="56">
        <v>35.787999999999997</v>
      </c>
      <c r="F213" s="56">
        <v>318.048</v>
      </c>
      <c r="G213" s="56">
        <f t="shared" si="14"/>
        <v>0.11252389576416137</v>
      </c>
      <c r="H213" s="56">
        <v>20.182500000000001</v>
      </c>
      <c r="I213" s="56">
        <v>208.8655</v>
      </c>
      <c r="J213" s="56">
        <f t="shared" si="15"/>
        <v>9.6629170447010165E-2</v>
      </c>
      <c r="N213" s="57">
        <v>0.64521655788942467</v>
      </c>
      <c r="O213" s="57">
        <v>0.11252389576416137</v>
      </c>
      <c r="P213" s="57">
        <v>9.6629170447010165E-2</v>
      </c>
      <c r="Q213" s="58">
        <f t="shared" si="16"/>
        <v>0.64522000000000002</v>
      </c>
      <c r="R213" s="59">
        <f t="shared" si="16"/>
        <v>0.11252</v>
      </c>
      <c r="S213" s="60">
        <f t="shared" si="16"/>
        <v>9.6629999999999994E-2</v>
      </c>
      <c r="T213" s="61"/>
      <c r="U213" s="61"/>
      <c r="V213" s="61"/>
    </row>
    <row r="214" spans="1:22">
      <c r="B214" s="56">
        <v>184.38399999999999</v>
      </c>
      <c r="C214" s="56">
        <v>174.43299999999999</v>
      </c>
      <c r="D214" s="56">
        <f t="shared" si="13"/>
        <v>1.057047691663848</v>
      </c>
      <c r="E214" s="56">
        <v>23.518999999999998</v>
      </c>
      <c r="F214" s="56">
        <v>257.60500000000002</v>
      </c>
      <c r="G214" s="56">
        <f t="shared" si="14"/>
        <v>9.1298693736534597E-2</v>
      </c>
      <c r="H214" s="56">
        <v>7.9135</v>
      </c>
      <c r="I214" s="56">
        <v>167.3075</v>
      </c>
      <c r="J214" s="56">
        <f t="shared" si="15"/>
        <v>4.7299134826591753E-2</v>
      </c>
      <c r="N214" s="57">
        <v>1.057047691663848</v>
      </c>
      <c r="O214" s="57">
        <v>9.1298693736534597E-2</v>
      </c>
      <c r="P214" s="57">
        <v>4.7299134826591753E-2</v>
      </c>
      <c r="Q214" s="58">
        <f t="shared" si="16"/>
        <v>1.05705</v>
      </c>
      <c r="R214" s="59">
        <f t="shared" si="16"/>
        <v>9.1300000000000006E-2</v>
      </c>
      <c r="S214" s="60">
        <f t="shared" si="16"/>
        <v>4.7300000000000002E-2</v>
      </c>
      <c r="T214" s="61"/>
      <c r="U214" s="61"/>
      <c r="V214" s="61"/>
    </row>
    <row r="215" spans="1:22" ht="17" thickBot="1">
      <c r="B215" s="56">
        <v>0</v>
      </c>
      <c r="C215" s="56">
        <v>340.91300000000001</v>
      </c>
      <c r="D215" s="56">
        <f t="shared" si="13"/>
        <v>0</v>
      </c>
      <c r="E215" s="56">
        <v>20.556999999999999</v>
      </c>
      <c r="F215" s="56">
        <v>195.33600000000001</v>
      </c>
      <c r="G215" s="56">
        <f t="shared" si="14"/>
        <v>0.10523917762214849</v>
      </c>
      <c r="H215" s="56">
        <v>12.740500000000001</v>
      </c>
      <c r="I215" s="56">
        <v>112.6735</v>
      </c>
      <c r="J215" s="56">
        <f t="shared" si="15"/>
        <v>0.11307450287778405</v>
      </c>
      <c r="N215" s="57">
        <v>0</v>
      </c>
      <c r="O215" s="57">
        <v>0.10523917762214849</v>
      </c>
      <c r="P215" s="57">
        <v>0.11307450287778405</v>
      </c>
      <c r="Q215" s="62">
        <f t="shared" si="16"/>
        <v>0</v>
      </c>
      <c r="R215" s="63">
        <f t="shared" si="16"/>
        <v>0.10524</v>
      </c>
      <c r="S215" s="64">
        <f t="shared" si="16"/>
        <v>0.11307</v>
      </c>
      <c r="T215" s="61"/>
      <c r="U215" s="61"/>
      <c r="V215" s="61"/>
    </row>
    <row r="218" spans="1:22">
      <c r="A218" t="s">
        <v>3</v>
      </c>
      <c r="B218">
        <f t="shared" ref="B218:J218" si="17">AVERAGE(B2:B217)</f>
        <v>195.54973831775703</v>
      </c>
      <c r="C218">
        <f t="shared" si="17"/>
        <v>589.52098130841136</v>
      </c>
      <c r="D218" s="1">
        <f t="shared" si="17"/>
        <v>0.50849636729111258</v>
      </c>
      <c r="E218">
        <f t="shared" si="17"/>
        <v>49.323233644859798</v>
      </c>
      <c r="F218">
        <f t="shared" si="17"/>
        <v>344.30507476635518</v>
      </c>
      <c r="G218" s="1">
        <f t="shared" si="17"/>
        <v>0.18850538452731602</v>
      </c>
      <c r="H218">
        <f t="shared" si="17"/>
        <v>41.021362149532713</v>
      </c>
      <c r="I218">
        <f t="shared" si="17"/>
        <v>216.1451962616822</v>
      </c>
      <c r="J218" s="1">
        <f t="shared" si="17"/>
        <v>0.33290646554214731</v>
      </c>
    </row>
    <row r="220" spans="1:22">
      <c r="A220" t="s">
        <v>75</v>
      </c>
      <c r="B220">
        <f>STDEV(B2:B215)</f>
        <v>132.97207155666968</v>
      </c>
      <c r="C220">
        <f t="shared" ref="C220:J220" si="18">STDEV(C2:C215)</f>
        <v>367.34122332894322</v>
      </c>
      <c r="D220">
        <f t="shared" si="18"/>
        <v>0.66902939881246926</v>
      </c>
      <c r="E220">
        <f t="shared" si="18"/>
        <v>41.768215304067503</v>
      </c>
      <c r="F220">
        <f t="shared" si="18"/>
        <v>197.07562228120082</v>
      </c>
      <c r="G220">
        <f t="shared" si="18"/>
        <v>0.20231979415797044</v>
      </c>
      <c r="H220">
        <f t="shared" si="18"/>
        <v>31.210663303636711</v>
      </c>
      <c r="I220">
        <f t="shared" si="18"/>
        <v>163.36875739281979</v>
      </c>
      <c r="J220">
        <f t="shared" si="18"/>
        <v>0.41731904035917416</v>
      </c>
    </row>
    <row r="222" spans="1:22">
      <c r="A222" t="s">
        <v>4</v>
      </c>
      <c r="B222">
        <f>B220/14.63</f>
        <v>9.0890001064025743</v>
      </c>
      <c r="C222">
        <f t="shared" ref="C222:J222" si="19">C220/14.63</f>
        <v>25.108764410727492</v>
      </c>
      <c r="D222" s="1">
        <f>D220/14.63</f>
        <v>4.5729965742479096E-2</v>
      </c>
      <c r="E222">
        <f t="shared" si="19"/>
        <v>2.8549702873593645</v>
      </c>
      <c r="F222">
        <f t="shared" si="19"/>
        <v>13.470650873629584</v>
      </c>
      <c r="G222" s="1">
        <f t="shared" si="19"/>
        <v>1.38291041803124E-2</v>
      </c>
      <c r="H222">
        <f t="shared" si="19"/>
        <v>2.1333331034611556</v>
      </c>
      <c r="I222">
        <f t="shared" si="19"/>
        <v>11.166695652277497</v>
      </c>
      <c r="J222" s="1">
        <f t="shared" si="19"/>
        <v>2.852488314143364E-2</v>
      </c>
    </row>
    <row r="223" spans="1:22" ht="17" thickBot="1">
      <c r="R223" s="24" t="s">
        <v>45</v>
      </c>
      <c r="S223" s="24" t="s">
        <v>46</v>
      </c>
    </row>
    <row r="224" spans="1:22" ht="20">
      <c r="A224" s="20" t="s">
        <v>76</v>
      </c>
      <c r="B224" s="21">
        <f>B218/C218</f>
        <v>0.33170954812116182</v>
      </c>
      <c r="C224" s="12">
        <v>1</v>
      </c>
      <c r="D224" s="12"/>
      <c r="E224" s="21">
        <f>E218/F218</f>
        <v>0.14325444862620876</v>
      </c>
      <c r="F224" s="12">
        <v>1</v>
      </c>
      <c r="G224" s="12"/>
      <c r="H224" s="21">
        <f>H218/I218</f>
        <v>0.18978613848012174</v>
      </c>
      <c r="I224" s="13">
        <v>1</v>
      </c>
      <c r="R224" s="39" t="s">
        <v>47</v>
      </c>
      <c r="S224" s="39" t="s">
        <v>48</v>
      </c>
    </row>
    <row r="225" spans="1:10" customFormat="1">
      <c r="A225" s="23"/>
      <c r="B225" s="15"/>
      <c r="C225" s="15"/>
      <c r="D225" s="15"/>
      <c r="E225" s="15"/>
      <c r="F225" s="15"/>
      <c r="G225" s="15"/>
      <c r="H225" s="15"/>
      <c r="I225" s="16"/>
    </row>
    <row r="226" spans="1:10" customFormat="1" ht="17" thickBot="1">
      <c r="A226" s="26" t="s">
        <v>77</v>
      </c>
      <c r="B226" s="18">
        <f>B222/(B218/B224)</f>
        <v>1.5417602417186252E-2</v>
      </c>
      <c r="C226" s="18">
        <f>C222/(C218/C224)</f>
        <v>4.2591807937013344E-2</v>
      </c>
      <c r="D226" s="18"/>
      <c r="E226" s="18">
        <f>E222/(E218/E224)</f>
        <v>8.2919785289157933E-3</v>
      </c>
      <c r="F226" s="18">
        <f>F222/(F218/F224)</f>
        <v>3.912417173278885E-2</v>
      </c>
      <c r="G226" s="18"/>
      <c r="H226" s="18">
        <f>H222/(H218/H224)</f>
        <v>9.8699075452890299E-3</v>
      </c>
      <c r="I226" s="19">
        <f>I222/(I218/I224)</f>
        <v>5.1662936976671119E-2</v>
      </c>
    </row>
    <row r="228" spans="1:10" customFormat="1">
      <c r="A228" s="24" t="s">
        <v>78</v>
      </c>
      <c r="D228" s="33" t="s">
        <v>79</v>
      </c>
      <c r="G228" s="33" t="s">
        <v>80</v>
      </c>
      <c r="J228" s="33" t="s">
        <v>81</v>
      </c>
    </row>
    <row r="229" spans="1:10" customFormat="1">
      <c r="J229" s="47"/>
    </row>
    <row r="230" spans="1:10" customFormat="1">
      <c r="A230" s="24" t="s">
        <v>82</v>
      </c>
      <c r="D230" s="33" t="s">
        <v>83</v>
      </c>
      <c r="G230" s="33" t="s">
        <v>83</v>
      </c>
      <c r="J230" s="33" t="s">
        <v>83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6"/>
  <sheetViews>
    <sheetView workbookViewId="0">
      <selection activeCell="G20" sqref="G20"/>
    </sheetView>
  </sheetViews>
  <sheetFormatPr baseColWidth="10" defaultRowHeight="15" x14ac:dyDescent="0"/>
  <sheetData>
    <row r="1" spans="2:6" ht="17" thickBot="1"/>
    <row r="2" spans="2:6">
      <c r="B2" s="11"/>
      <c r="C2" s="21" t="s">
        <v>38</v>
      </c>
      <c r="D2" s="21" t="s">
        <v>39</v>
      </c>
      <c r="E2" s="21" t="s">
        <v>40</v>
      </c>
      <c r="F2" s="22" t="s">
        <v>41</v>
      </c>
    </row>
    <row r="3" spans="2:6">
      <c r="B3" s="23" t="s">
        <v>36</v>
      </c>
      <c r="C3" s="15">
        <v>1</v>
      </c>
      <c r="D3" s="15">
        <v>1</v>
      </c>
      <c r="E3" s="15">
        <v>1</v>
      </c>
      <c r="F3" s="16">
        <v>1</v>
      </c>
    </row>
    <row r="4" spans="2:6">
      <c r="B4" s="23" t="s">
        <v>37</v>
      </c>
      <c r="C4" s="15">
        <v>1.179743151504109</v>
      </c>
      <c r="D4" s="15">
        <v>1.0637809753407237</v>
      </c>
      <c r="E4" s="15">
        <v>1.0183538121361151</v>
      </c>
      <c r="F4" s="16">
        <v>1.0559496572703824</v>
      </c>
    </row>
    <row r="5" spans="2:6">
      <c r="B5" s="23"/>
      <c r="C5" s="15"/>
      <c r="D5" s="15"/>
      <c r="E5" s="15"/>
      <c r="F5" s="16"/>
    </row>
    <row r="6" spans="2:6" ht="17" thickBot="1">
      <c r="B6" s="26" t="s">
        <v>4</v>
      </c>
      <c r="C6" s="18">
        <v>4.5680363212987386E-2</v>
      </c>
      <c r="D6" s="18">
        <v>0.1530438974994443</v>
      </c>
      <c r="E6" s="18">
        <v>0.1630427516821859</v>
      </c>
      <c r="F6" s="19">
        <v>0.19393431398232883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6"/>
  <sheetViews>
    <sheetView topLeftCell="A58" workbookViewId="0">
      <selection activeCell="A50" sqref="A50"/>
    </sheetView>
  </sheetViews>
  <sheetFormatPr baseColWidth="10" defaultRowHeight="15" x14ac:dyDescent="0"/>
  <cols>
    <col min="1" max="1" width="29.1640625" customWidth="1"/>
    <col min="2" max="2" width="27.33203125" customWidth="1"/>
  </cols>
  <sheetData>
    <row r="1" spans="1:2" ht="17" thickBot="1">
      <c r="B1" s="49" t="s">
        <v>62</v>
      </c>
    </row>
    <row r="2" spans="1:2">
      <c r="A2" s="20" t="s">
        <v>34</v>
      </c>
      <c r="B2" s="13">
        <f>(14/1824)*100</f>
        <v>0.76754385964912275</v>
      </c>
    </row>
    <row r="3" spans="1:2">
      <c r="A3" s="23" t="s">
        <v>35</v>
      </c>
      <c r="B3" s="16">
        <f>(2/1744)*100</f>
        <v>0.11467889908256881</v>
      </c>
    </row>
    <row r="4" spans="1:2">
      <c r="A4" s="23" t="s">
        <v>36</v>
      </c>
      <c r="B4" s="16">
        <f>(44/1452)*100</f>
        <v>3.0303030303030303</v>
      </c>
    </row>
    <row r="5" spans="1:2" ht="17" thickBot="1">
      <c r="A5" s="26" t="s">
        <v>37</v>
      </c>
      <c r="B5" s="19">
        <f>(15/1920)*100</f>
        <v>0.78125</v>
      </c>
    </row>
    <row r="7" spans="1:2" ht="17" thickBot="1"/>
    <row r="8" spans="1:2">
      <c r="A8" s="20" t="s">
        <v>59</v>
      </c>
      <c r="B8" s="22">
        <v>1.0728982543664903E-6</v>
      </c>
    </row>
    <row r="9" spans="1:2" ht="17" thickBot="1">
      <c r="A9" s="26" t="s">
        <v>60</v>
      </c>
      <c r="B9" s="50">
        <v>8.1827410968398923E-7</v>
      </c>
    </row>
    <row r="13" spans="1:2" ht="17" thickBot="1">
      <c r="B13" s="49" t="s">
        <v>63</v>
      </c>
    </row>
    <row r="14" spans="1:2">
      <c r="A14" s="20" t="s">
        <v>34</v>
      </c>
      <c r="B14" s="13">
        <f>(58/1824)*100</f>
        <v>3.179824561403509</v>
      </c>
    </row>
    <row r="15" spans="1:2">
      <c r="A15" s="23" t="s">
        <v>35</v>
      </c>
      <c r="B15" s="16">
        <f>(44/1744)*100</f>
        <v>2.522935779816514</v>
      </c>
    </row>
    <row r="16" spans="1:2">
      <c r="A16" s="23" t="s">
        <v>36</v>
      </c>
      <c r="B16" s="16">
        <f>(119/1452)*100</f>
        <v>8.1955922865013768</v>
      </c>
    </row>
    <row r="17" spans="1:2" ht="17" thickBot="1">
      <c r="A17" s="26" t="s">
        <v>37</v>
      </c>
      <c r="B17" s="19">
        <f>(72/1920)*100</f>
        <v>3.75</v>
      </c>
    </row>
    <row r="19" spans="1:2" ht="17" thickBot="1"/>
    <row r="20" spans="1:2">
      <c r="A20" s="20" t="s">
        <v>59</v>
      </c>
      <c r="B20" s="22">
        <v>2.8207713016023011E-10</v>
      </c>
    </row>
    <row r="21" spans="1:2" ht="17" thickBot="1">
      <c r="A21" s="26" t="s">
        <v>60</v>
      </c>
      <c r="B21" s="50">
        <v>3.2189846991795374E-8</v>
      </c>
    </row>
    <row r="25" spans="1:2" ht="17" thickBot="1">
      <c r="B25" s="49" t="s">
        <v>64</v>
      </c>
    </row>
    <row r="26" spans="1:2">
      <c r="A26" s="20" t="s">
        <v>34</v>
      </c>
      <c r="B26" s="13">
        <f>(5/1824)*100</f>
        <v>0.27412280701754382</v>
      </c>
    </row>
    <row r="27" spans="1:2">
      <c r="A27" s="23" t="s">
        <v>35</v>
      </c>
      <c r="B27" s="16">
        <f>(7/1744)*100</f>
        <v>0.40137614678899086</v>
      </c>
    </row>
    <row r="28" spans="1:2">
      <c r="A28" s="23" t="s">
        <v>36</v>
      </c>
      <c r="B28" s="16">
        <f>(35/1452)*100</f>
        <v>2.4104683195592287</v>
      </c>
    </row>
    <row r="29" spans="1:2" ht="17" thickBot="1">
      <c r="A29" s="26" t="s">
        <v>37</v>
      </c>
      <c r="B29" s="19">
        <f>(29/1920)*100</f>
        <v>1.5104166666666667</v>
      </c>
    </row>
    <row r="31" spans="1:2" ht="17" thickBot="1"/>
    <row r="32" spans="1:2">
      <c r="A32" s="20" t="s">
        <v>59</v>
      </c>
      <c r="B32" s="22">
        <v>3.1906014369092105E-8</v>
      </c>
    </row>
    <row r="33" spans="1:2" ht="17" thickBot="1">
      <c r="A33" s="26" t="s">
        <v>60</v>
      </c>
      <c r="B33" s="51">
        <v>5.7927214811531617E-2</v>
      </c>
    </row>
    <row r="37" spans="1:2" ht="17" thickBot="1">
      <c r="B37" s="49" t="s">
        <v>65</v>
      </c>
    </row>
    <row r="38" spans="1:2">
      <c r="A38" s="20" t="s">
        <v>34</v>
      </c>
      <c r="B38" s="13">
        <f>(19/1824)*100</f>
        <v>1.0416666666666665</v>
      </c>
    </row>
    <row r="39" spans="1:2">
      <c r="A39" s="23" t="s">
        <v>35</v>
      </c>
      <c r="B39" s="16">
        <f>(26/1744)*100</f>
        <v>1.4908256880733946</v>
      </c>
    </row>
    <row r="40" spans="1:2">
      <c r="A40" s="23" t="s">
        <v>36</v>
      </c>
      <c r="B40" s="16">
        <f>(46/1452)*100</f>
        <v>3.1680440771349865</v>
      </c>
    </row>
    <row r="41" spans="1:2" ht="17" thickBot="1">
      <c r="A41" s="26" t="s">
        <v>37</v>
      </c>
      <c r="B41" s="19">
        <f>(28/1920)*100</f>
        <v>1.4583333333333333</v>
      </c>
    </row>
    <row r="43" spans="1:2" ht="17" thickBot="1"/>
    <row r="44" spans="1:2">
      <c r="A44" s="20" t="s">
        <v>59</v>
      </c>
      <c r="B44" s="22">
        <v>1.4556617669219078E-5</v>
      </c>
    </row>
    <row r="45" spans="1:2" ht="17" thickBot="1">
      <c r="A45" s="26" t="s">
        <v>60</v>
      </c>
      <c r="B45" s="50">
        <v>7.8876733125049167E-4</v>
      </c>
    </row>
    <row r="50" spans="1:16">
      <c r="A50" s="24" t="s">
        <v>96</v>
      </c>
    </row>
    <row r="51" spans="1:16">
      <c r="A51" t="s">
        <v>97</v>
      </c>
      <c r="B51" s="49" t="s">
        <v>54</v>
      </c>
      <c r="C51" s="46"/>
      <c r="D51" s="31" t="s">
        <v>99</v>
      </c>
      <c r="E51" t="s">
        <v>97</v>
      </c>
      <c r="F51" s="49" t="s">
        <v>55</v>
      </c>
      <c r="G51" s="46"/>
      <c r="H51" s="31" t="s">
        <v>99</v>
      </c>
      <c r="I51" t="s">
        <v>97</v>
      </c>
      <c r="J51" s="49" t="s">
        <v>61</v>
      </c>
      <c r="L51" s="31" t="s">
        <v>99</v>
      </c>
      <c r="M51" t="s">
        <v>97</v>
      </c>
      <c r="N51" s="49" t="s">
        <v>100</v>
      </c>
      <c r="P51" s="31" t="s">
        <v>99</v>
      </c>
    </row>
    <row r="52" spans="1:16">
      <c r="A52" s="46" t="s">
        <v>34</v>
      </c>
      <c r="B52">
        <v>14</v>
      </c>
      <c r="C52">
        <v>1810</v>
      </c>
      <c r="D52" s="31">
        <f>C52+B52</f>
        <v>1824</v>
      </c>
      <c r="E52" s="46" t="s">
        <v>34</v>
      </c>
      <c r="F52">
        <v>58</v>
      </c>
      <c r="G52">
        <v>1766</v>
      </c>
      <c r="H52" s="31">
        <f t="shared" ref="H52:H55" si="0">G52+F52</f>
        <v>1824</v>
      </c>
      <c r="I52" s="46" t="s">
        <v>34</v>
      </c>
      <c r="J52">
        <v>5</v>
      </c>
      <c r="K52">
        <v>1819</v>
      </c>
      <c r="L52" s="31">
        <f>K52+J52</f>
        <v>1824</v>
      </c>
      <c r="M52" s="46" t="s">
        <v>34</v>
      </c>
      <c r="N52">
        <v>19</v>
      </c>
      <c r="O52">
        <v>1805</v>
      </c>
      <c r="P52" s="31">
        <f>O52+N52</f>
        <v>1824</v>
      </c>
    </row>
    <row r="53" spans="1:16">
      <c r="A53" s="46" t="s">
        <v>35</v>
      </c>
      <c r="B53">
        <v>2</v>
      </c>
      <c r="C53">
        <v>1742</v>
      </c>
      <c r="D53" s="31">
        <f t="shared" ref="D53:D55" si="1">C53+B53</f>
        <v>1744</v>
      </c>
      <c r="E53" s="46" t="s">
        <v>35</v>
      </c>
      <c r="F53">
        <v>44</v>
      </c>
      <c r="G53">
        <v>1700</v>
      </c>
      <c r="H53" s="31">
        <f t="shared" si="0"/>
        <v>1744</v>
      </c>
      <c r="I53" s="46" t="s">
        <v>35</v>
      </c>
      <c r="J53">
        <v>7</v>
      </c>
      <c r="K53">
        <v>1737</v>
      </c>
      <c r="L53" s="31">
        <f t="shared" ref="L53:L55" si="2">K53+J53</f>
        <v>1744</v>
      </c>
      <c r="M53" s="46" t="s">
        <v>35</v>
      </c>
      <c r="N53">
        <v>26</v>
      </c>
      <c r="O53">
        <v>1718</v>
      </c>
      <c r="P53" s="31">
        <f t="shared" ref="P53:P55" si="3">O53+N53</f>
        <v>1744</v>
      </c>
    </row>
    <row r="54" spans="1:16">
      <c r="A54" s="46" t="s">
        <v>36</v>
      </c>
      <c r="B54">
        <v>44</v>
      </c>
      <c r="C54">
        <v>1408</v>
      </c>
      <c r="D54" s="31">
        <f t="shared" si="1"/>
        <v>1452</v>
      </c>
      <c r="E54" s="46" t="s">
        <v>36</v>
      </c>
      <c r="F54">
        <v>119</v>
      </c>
      <c r="G54">
        <v>1333</v>
      </c>
      <c r="H54" s="31">
        <f t="shared" si="0"/>
        <v>1452</v>
      </c>
      <c r="I54" s="46" t="s">
        <v>36</v>
      </c>
      <c r="J54">
        <v>35</v>
      </c>
      <c r="K54">
        <v>1417</v>
      </c>
      <c r="L54" s="31">
        <f t="shared" si="2"/>
        <v>1452</v>
      </c>
      <c r="M54" s="46" t="s">
        <v>36</v>
      </c>
      <c r="N54">
        <v>46</v>
      </c>
      <c r="O54">
        <v>1406</v>
      </c>
      <c r="P54" s="31">
        <f t="shared" si="3"/>
        <v>1452</v>
      </c>
    </row>
    <row r="55" spans="1:16">
      <c r="A55" s="46" t="s">
        <v>37</v>
      </c>
      <c r="B55">
        <v>15</v>
      </c>
      <c r="C55">
        <v>1905</v>
      </c>
      <c r="D55" s="31">
        <f t="shared" si="1"/>
        <v>1920</v>
      </c>
      <c r="E55" s="46" t="s">
        <v>37</v>
      </c>
      <c r="F55">
        <v>72</v>
      </c>
      <c r="G55">
        <v>1848</v>
      </c>
      <c r="H55" s="31">
        <f t="shared" si="0"/>
        <v>1920</v>
      </c>
      <c r="I55" s="46" t="s">
        <v>37</v>
      </c>
      <c r="J55">
        <v>29</v>
      </c>
      <c r="K55">
        <v>1891</v>
      </c>
      <c r="L55" s="31">
        <f t="shared" si="2"/>
        <v>1920</v>
      </c>
      <c r="M55" s="46" t="s">
        <v>37</v>
      </c>
      <c r="N55">
        <v>28</v>
      </c>
      <c r="O55">
        <v>1892</v>
      </c>
      <c r="P55" s="31">
        <f t="shared" si="3"/>
        <v>1920</v>
      </c>
    </row>
    <row r="56" spans="1:16">
      <c r="A56" s="46"/>
      <c r="E56" s="46"/>
      <c r="I56" s="46"/>
      <c r="M56" s="46"/>
    </row>
    <row r="57" spans="1:16">
      <c r="A57" s="46" t="s">
        <v>97</v>
      </c>
    </row>
    <row r="58" spans="1:16">
      <c r="A58" s="46" t="s">
        <v>34</v>
      </c>
      <c r="B58">
        <v>14</v>
      </c>
      <c r="C58">
        <v>1810</v>
      </c>
      <c r="E58" s="46" t="s">
        <v>34</v>
      </c>
      <c r="F58">
        <v>58</v>
      </c>
      <c r="G58">
        <v>1766</v>
      </c>
      <c r="I58" s="46" t="s">
        <v>34</v>
      </c>
      <c r="J58">
        <v>5</v>
      </c>
      <c r="K58">
        <v>1819</v>
      </c>
      <c r="M58" s="46" t="s">
        <v>34</v>
      </c>
      <c r="N58">
        <v>19</v>
      </c>
      <c r="O58">
        <v>1805</v>
      </c>
    </row>
    <row r="59" spans="1:16">
      <c r="A59" s="46" t="s">
        <v>36</v>
      </c>
      <c r="B59">
        <v>44</v>
      </c>
      <c r="C59">
        <v>1408</v>
      </c>
      <c r="E59" s="46" t="s">
        <v>36</v>
      </c>
      <c r="F59">
        <v>119</v>
      </c>
      <c r="G59">
        <v>1333</v>
      </c>
      <c r="I59" s="46" t="s">
        <v>36</v>
      </c>
      <c r="J59">
        <v>35</v>
      </c>
      <c r="K59">
        <v>1417</v>
      </c>
      <c r="M59" s="46" t="s">
        <v>36</v>
      </c>
      <c r="N59">
        <v>46</v>
      </c>
      <c r="O59">
        <v>1406</v>
      </c>
    </row>
    <row r="61" spans="1:16">
      <c r="A61" s="46" t="s">
        <v>101</v>
      </c>
      <c r="B61" s="46"/>
      <c r="C61" s="46"/>
      <c r="E61" s="46" t="s">
        <v>101</v>
      </c>
      <c r="I61" s="46" t="s">
        <v>101</v>
      </c>
      <c r="M61" s="46" t="s">
        <v>101</v>
      </c>
    </row>
    <row r="62" spans="1:16">
      <c r="A62" s="46" t="s">
        <v>34</v>
      </c>
      <c r="B62">
        <v>32.29</v>
      </c>
      <c r="C62">
        <v>1791.71</v>
      </c>
      <c r="E62" s="46" t="s">
        <v>34</v>
      </c>
      <c r="F62">
        <v>98.55</v>
      </c>
      <c r="G62">
        <v>1725.45</v>
      </c>
      <c r="I62" s="46" t="s">
        <v>34</v>
      </c>
      <c r="J62">
        <v>22.27</v>
      </c>
      <c r="K62">
        <v>1801.73</v>
      </c>
      <c r="M62" s="46" t="s">
        <v>34</v>
      </c>
      <c r="N62">
        <v>36.19</v>
      </c>
      <c r="O62">
        <v>1787.81</v>
      </c>
    </row>
    <row r="63" spans="1:16">
      <c r="A63" s="46" t="s">
        <v>36</v>
      </c>
      <c r="B63">
        <v>25.71</v>
      </c>
      <c r="C63">
        <v>1426.29</v>
      </c>
      <c r="E63" s="46" t="s">
        <v>36</v>
      </c>
      <c r="F63">
        <v>78.45</v>
      </c>
      <c r="G63">
        <v>1373.55</v>
      </c>
      <c r="I63" s="46" t="s">
        <v>36</v>
      </c>
      <c r="J63">
        <v>17.73</v>
      </c>
      <c r="K63">
        <v>1434.27</v>
      </c>
      <c r="M63" s="46" t="s">
        <v>36</v>
      </c>
      <c r="N63">
        <v>28.81</v>
      </c>
      <c r="O63">
        <v>1423.19</v>
      </c>
    </row>
    <row r="65" spans="1:16">
      <c r="A65" s="46"/>
      <c r="B65" s="24" t="s">
        <v>58</v>
      </c>
      <c r="C65" s="24">
        <f>_xlfn.CHISQ.TEST(B58:C59,B62:C63)</f>
        <v>1.0728982543664903E-6</v>
      </c>
      <c r="D65" s="46"/>
      <c r="E65" s="46"/>
      <c r="F65" s="24" t="s">
        <v>58</v>
      </c>
      <c r="G65" s="24">
        <f>_xlfn.CHISQ.TEST(F58:G59,F62:G63)</f>
        <v>2.8207713016023011E-10</v>
      </c>
      <c r="H65" s="46"/>
      <c r="I65" s="46"/>
      <c r="J65" s="24" t="s">
        <v>58</v>
      </c>
      <c r="K65" s="24">
        <f>_xlfn.CHISQ.TEST(J58:K59,J62:K63)</f>
        <v>3.1906014369092105E-8</v>
      </c>
      <c r="L65" s="46"/>
      <c r="M65" s="46"/>
      <c r="N65" s="24" t="s">
        <v>58</v>
      </c>
      <c r="O65" s="24">
        <f>_xlfn.CHISQ.TEST(N58:O59,N62:O63)</f>
        <v>1.4556617669219078E-5</v>
      </c>
      <c r="P65" s="46"/>
    </row>
    <row r="67" spans="1:16">
      <c r="A67" s="46" t="s">
        <v>97</v>
      </c>
      <c r="E67" s="46" t="s">
        <v>97</v>
      </c>
      <c r="I67" s="46" t="s">
        <v>97</v>
      </c>
      <c r="M67" s="46" t="s">
        <v>97</v>
      </c>
    </row>
    <row r="68" spans="1:16">
      <c r="A68" s="46" t="s">
        <v>36</v>
      </c>
      <c r="B68">
        <v>44</v>
      </c>
      <c r="C68">
        <v>1408</v>
      </c>
      <c r="E68" s="46" t="s">
        <v>36</v>
      </c>
      <c r="F68">
        <v>119</v>
      </c>
      <c r="G68">
        <v>1333</v>
      </c>
      <c r="I68" s="46" t="s">
        <v>36</v>
      </c>
      <c r="J68">
        <v>35</v>
      </c>
      <c r="K68">
        <v>1417</v>
      </c>
      <c r="M68" s="46" t="s">
        <v>36</v>
      </c>
      <c r="N68">
        <v>46</v>
      </c>
      <c r="O68">
        <v>1406</v>
      </c>
    </row>
    <row r="69" spans="1:16">
      <c r="A69" s="46" t="s">
        <v>37</v>
      </c>
      <c r="B69">
        <v>15</v>
      </c>
      <c r="C69">
        <v>1905</v>
      </c>
      <c r="E69" s="46" t="s">
        <v>37</v>
      </c>
      <c r="F69">
        <v>72</v>
      </c>
      <c r="G69">
        <v>1848</v>
      </c>
      <c r="I69" s="46" t="s">
        <v>37</v>
      </c>
      <c r="J69">
        <v>29</v>
      </c>
      <c r="K69">
        <v>1891</v>
      </c>
      <c r="M69" s="46" t="s">
        <v>37</v>
      </c>
      <c r="N69">
        <v>28</v>
      </c>
      <c r="O69">
        <v>1892</v>
      </c>
    </row>
    <row r="72" spans="1:16">
      <c r="A72" s="46" t="s">
        <v>101</v>
      </c>
      <c r="E72" s="46" t="s">
        <v>101</v>
      </c>
      <c r="I72" s="46" t="s">
        <v>101</v>
      </c>
      <c r="M72" s="46" t="s">
        <v>101</v>
      </c>
    </row>
    <row r="73" spans="1:16">
      <c r="A73" s="46" t="s">
        <v>36</v>
      </c>
      <c r="B73">
        <v>25.41</v>
      </c>
      <c r="C73">
        <v>1426.59</v>
      </c>
      <c r="E73" s="46" t="s">
        <v>36</v>
      </c>
      <c r="F73">
        <v>82.25</v>
      </c>
      <c r="G73">
        <v>1369.75</v>
      </c>
      <c r="I73" s="46" t="s">
        <v>36</v>
      </c>
      <c r="J73">
        <v>27.56</v>
      </c>
      <c r="K73">
        <v>1424.44</v>
      </c>
      <c r="M73" s="46" t="s">
        <v>36</v>
      </c>
      <c r="N73">
        <v>31.86</v>
      </c>
      <c r="O73">
        <v>1420.14</v>
      </c>
    </row>
    <row r="74" spans="1:16">
      <c r="A74" s="46" t="s">
        <v>37</v>
      </c>
      <c r="B74">
        <v>33.590000000000003</v>
      </c>
      <c r="C74">
        <v>1886.41</v>
      </c>
      <c r="E74" s="46" t="s">
        <v>37</v>
      </c>
      <c r="F74">
        <v>108.75</v>
      </c>
      <c r="G74">
        <v>1811.25</v>
      </c>
      <c r="I74" s="46" t="s">
        <v>37</v>
      </c>
      <c r="J74">
        <v>36.44</v>
      </c>
      <c r="K74">
        <v>1883.56</v>
      </c>
      <c r="M74" s="46" t="s">
        <v>37</v>
      </c>
      <c r="N74">
        <v>42.14</v>
      </c>
      <c r="O74">
        <v>1877.86</v>
      </c>
    </row>
    <row r="76" spans="1:16">
      <c r="A76" s="46"/>
      <c r="B76" s="24" t="s">
        <v>58</v>
      </c>
      <c r="C76" s="24">
        <f>_xlfn.CHISQ.TEST(B68:C69,B73:C74)</f>
        <v>8.1827410968398923E-7</v>
      </c>
      <c r="D76" s="46"/>
      <c r="E76" s="46"/>
      <c r="F76" s="24" t="s">
        <v>58</v>
      </c>
      <c r="G76" s="24">
        <f>_xlfn.CHISQ.TEST(F68:G69,F73:G74)</f>
        <v>3.2189846991795374E-8</v>
      </c>
      <c r="H76" s="46"/>
      <c r="I76" s="46"/>
      <c r="J76" s="24" t="s">
        <v>58</v>
      </c>
      <c r="K76" s="24">
        <f>_xlfn.CHISQ.TEST(J68:K69,J73:K74)</f>
        <v>5.7927214811531617E-2</v>
      </c>
      <c r="L76" s="46"/>
      <c r="M76" s="46"/>
      <c r="N76" s="24" t="s">
        <v>58</v>
      </c>
      <c r="O76" s="24">
        <f>_xlfn.CHISQ.TEST(N68:O69,N73:O74)</f>
        <v>7.8876733125049167E-4</v>
      </c>
      <c r="P76" s="46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tabSelected="1" topLeftCell="A5" workbookViewId="0">
      <selection activeCell="D13" sqref="D13"/>
    </sheetView>
  </sheetViews>
  <sheetFormatPr baseColWidth="10" defaultRowHeight="15" x14ac:dyDescent="0"/>
  <sheetData>
    <row r="1" spans="1:5">
      <c r="A1" s="33" t="s">
        <v>127</v>
      </c>
    </row>
    <row r="2" spans="1:5">
      <c r="C2" t="s">
        <v>123</v>
      </c>
      <c r="D2" t="s">
        <v>124</v>
      </c>
    </row>
    <row r="3" spans="1:5">
      <c r="B3" t="s">
        <v>125</v>
      </c>
      <c r="C3">
        <v>24</v>
      </c>
      <c r="D3">
        <v>0</v>
      </c>
    </row>
    <row r="4" spans="1:5">
      <c r="B4" t="s">
        <v>126</v>
      </c>
      <c r="C4">
        <v>72</v>
      </c>
      <c r="D4">
        <v>96</v>
      </c>
    </row>
    <row r="5" spans="1:5" ht="17" thickBot="1"/>
    <row r="6" spans="1:5" ht="17" thickBot="1">
      <c r="D6" s="113" t="s">
        <v>51</v>
      </c>
      <c r="E6" s="114">
        <f>_xlfn.CHISQ.TEST(D3:D4,C3:C4)</f>
        <v>1.5417257900280017E-8</v>
      </c>
    </row>
    <row r="9" spans="1:5">
      <c r="A9" s="33" t="s">
        <v>128</v>
      </c>
    </row>
    <row r="10" spans="1:5">
      <c r="C10" t="s">
        <v>101</v>
      </c>
      <c r="D10" t="s">
        <v>129</v>
      </c>
    </row>
    <row r="11" spans="1:5">
      <c r="B11" t="s">
        <v>130</v>
      </c>
      <c r="C11">
        <v>3.75</v>
      </c>
      <c r="D11">
        <v>0</v>
      </c>
    </row>
    <row r="12" spans="1:5">
      <c r="B12" t="s">
        <v>126</v>
      </c>
      <c r="C12">
        <v>11.25</v>
      </c>
      <c r="D12">
        <v>15</v>
      </c>
    </row>
    <row r="13" spans="1:5" ht="17" thickBot="1"/>
    <row r="14" spans="1:5" ht="17" thickBot="1">
      <c r="D14" s="113" t="s">
        <v>51</v>
      </c>
      <c r="E14" s="114">
        <f>_xlfn.CHISQ.TEST(D11:D12,C11:C12)</f>
        <v>2.5347318677468252E-2</v>
      </c>
    </row>
    <row r="16" spans="1:5">
      <c r="A16" s="33" t="s">
        <v>131</v>
      </c>
    </row>
    <row r="17" spans="1:5">
      <c r="C17" t="s">
        <v>101</v>
      </c>
      <c r="D17" t="s">
        <v>129</v>
      </c>
    </row>
    <row r="18" spans="1:5">
      <c r="B18" t="s">
        <v>125</v>
      </c>
      <c r="C18">
        <v>12.25</v>
      </c>
      <c r="D18">
        <v>0</v>
      </c>
    </row>
    <row r="19" spans="1:5">
      <c r="B19" t="s">
        <v>132</v>
      </c>
      <c r="C19">
        <v>36.75</v>
      </c>
      <c r="D19">
        <v>49</v>
      </c>
    </row>
    <row r="20" spans="1:5" ht="17" thickBot="1"/>
    <row r="21" spans="1:5" ht="17" thickBot="1">
      <c r="D21" s="113" t="s">
        <v>51</v>
      </c>
      <c r="E21" s="114">
        <f>_xlfn.CHISQ.TEST(D18:D19,C18:C19)</f>
        <v>5.3121281594117228E-5</v>
      </c>
    </row>
    <row r="24" spans="1:5">
      <c r="A24" s="33" t="s">
        <v>133</v>
      </c>
    </row>
    <row r="25" spans="1:5">
      <c r="C25" t="s">
        <v>134</v>
      </c>
      <c r="D25" t="s">
        <v>129</v>
      </c>
    </row>
    <row r="26" spans="1:5">
      <c r="B26" t="s">
        <v>135</v>
      </c>
      <c r="C26">
        <v>7</v>
      </c>
      <c r="D26">
        <v>0</v>
      </c>
    </row>
    <row r="27" spans="1:5">
      <c r="B27" t="s">
        <v>136</v>
      </c>
      <c r="C27">
        <v>49</v>
      </c>
      <c r="D27">
        <v>56</v>
      </c>
    </row>
    <row r="28" spans="1:5" ht="17" thickBot="1"/>
    <row r="29" spans="1:5" ht="17" thickBot="1">
      <c r="D29" s="113" t="s">
        <v>51</v>
      </c>
      <c r="E29" s="114">
        <f>_xlfn.CHISQ.TEST(D26:D27,C26:C27)</f>
        <v>4.6777349810472645E-3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workbookViewId="0">
      <selection activeCell="A11" sqref="A11:F26"/>
    </sheetView>
  </sheetViews>
  <sheetFormatPr baseColWidth="10" defaultRowHeight="15" x14ac:dyDescent="0"/>
  <cols>
    <col min="2" max="2" width="18" customWidth="1"/>
    <col min="3" max="3" width="16" customWidth="1"/>
    <col min="4" max="4" width="19" customWidth="1"/>
    <col min="5" max="5" width="19.1640625" customWidth="1"/>
  </cols>
  <sheetData>
    <row r="1" spans="1:6" ht="17" thickBot="1"/>
    <row r="2" spans="1:6">
      <c r="A2" s="11"/>
      <c r="B2" s="21" t="s">
        <v>14</v>
      </c>
      <c r="C2" s="21" t="s">
        <v>15</v>
      </c>
      <c r="D2" s="21" t="s">
        <v>16</v>
      </c>
      <c r="E2" s="22" t="s">
        <v>17</v>
      </c>
    </row>
    <row r="3" spans="1:6">
      <c r="A3" s="23" t="s">
        <v>18</v>
      </c>
      <c r="B3" s="15">
        <v>1</v>
      </c>
      <c r="C3" s="15">
        <v>0.25176695983158692</v>
      </c>
      <c r="D3" s="15">
        <v>1.4332653662273309</v>
      </c>
      <c r="E3" s="16">
        <v>0.42606607118888146</v>
      </c>
    </row>
    <row r="4" spans="1:6">
      <c r="A4" s="23"/>
      <c r="B4" s="15"/>
      <c r="C4" s="15"/>
      <c r="D4" s="15"/>
      <c r="E4" s="16"/>
    </row>
    <row r="5" spans="1:6" ht="17" thickBot="1">
      <c r="A5" s="26" t="s">
        <v>4</v>
      </c>
      <c r="B5" s="18"/>
      <c r="C5" s="18">
        <v>1.0054670432359558E-2</v>
      </c>
      <c r="D5" s="18">
        <v>6.4532110408397278E-2</v>
      </c>
      <c r="E5" s="19">
        <v>3.9753496383850458E-2</v>
      </c>
    </row>
    <row r="11" spans="1:6">
      <c r="A11" s="83" t="s">
        <v>109</v>
      </c>
    </row>
    <row r="12" spans="1:6">
      <c r="C12" t="s">
        <v>110</v>
      </c>
      <c r="D12" t="s">
        <v>111</v>
      </c>
      <c r="E12" t="s">
        <v>112</v>
      </c>
      <c r="F12" t="s">
        <v>113</v>
      </c>
    </row>
    <row r="13" spans="1:6">
      <c r="B13" s="47" t="s">
        <v>18</v>
      </c>
      <c r="C13">
        <v>1</v>
      </c>
      <c r="D13">
        <v>0.25702845666401664</v>
      </c>
      <c r="E13">
        <v>1.6471820345351418</v>
      </c>
      <c r="F13">
        <v>0.42484249956932457</v>
      </c>
    </row>
    <row r="14" spans="1:6">
      <c r="C14">
        <v>1.2311444133449176</v>
      </c>
      <c r="D14">
        <v>0.29524816535738319</v>
      </c>
      <c r="E14">
        <v>1.505246747411068</v>
      </c>
      <c r="F14">
        <v>0.51227841151640108</v>
      </c>
    </row>
    <row r="15" spans="1:6">
      <c r="C15">
        <v>1.0680654080478513</v>
      </c>
      <c r="D15">
        <v>0.27835540455717062</v>
      </c>
    </row>
    <row r="18" spans="2:6">
      <c r="C18" t="s">
        <v>110</v>
      </c>
      <c r="D18" t="s">
        <v>114</v>
      </c>
      <c r="E18" t="s">
        <v>115</v>
      </c>
      <c r="F18" t="s">
        <v>116</v>
      </c>
    </row>
    <row r="19" spans="2:6">
      <c r="B19" s="47" t="s">
        <v>28</v>
      </c>
      <c r="C19">
        <f>AVERAGE(C13:C15)</f>
        <v>1.0997366071309231</v>
      </c>
      <c r="D19">
        <f>AVERAGE(D13:D15)</f>
        <v>0.27687734219285681</v>
      </c>
      <c r="E19">
        <f>AVERAGE(E13:E14)</f>
        <v>1.5762143909731048</v>
      </c>
      <c r="F19">
        <f>AVERAGE(F13:F14)</f>
        <v>0.46856045554286285</v>
      </c>
    </row>
    <row r="20" spans="2:6" ht="17" thickBot="1"/>
    <row r="21" spans="2:6">
      <c r="B21" s="91"/>
      <c r="C21" s="92" t="s">
        <v>110</v>
      </c>
      <c r="D21" s="92" t="s">
        <v>114</v>
      </c>
      <c r="E21" s="92" t="s">
        <v>115</v>
      </c>
      <c r="F21" s="93" t="s">
        <v>116</v>
      </c>
    </row>
    <row r="22" spans="2:6" ht="17" thickBot="1">
      <c r="B22" s="94" t="s">
        <v>18</v>
      </c>
      <c r="C22" s="95">
        <v>1</v>
      </c>
      <c r="D22" s="95">
        <f>D19/C19</f>
        <v>0.25176695983158692</v>
      </c>
      <c r="E22" s="95">
        <f>E19/C19</f>
        <v>1.4332653662273309</v>
      </c>
      <c r="F22" s="96">
        <f>F19/C19</f>
        <v>0.42606607118888146</v>
      </c>
    </row>
    <row r="24" spans="2:6">
      <c r="B24" t="s">
        <v>117</v>
      </c>
      <c r="C24">
        <f>STDEV(C13:C15)</f>
        <v>0.11878229495030479</v>
      </c>
      <c r="D24">
        <f>STDEV(D13:D15)</f>
        <v>1.9152676951696607E-2</v>
      </c>
      <c r="E24">
        <f>STDEV(E13:E15)</f>
        <v>0.10036340401509224</v>
      </c>
      <c r="F24">
        <f>STDEV(F13:F14)</f>
        <v>6.1826526257007665E-2</v>
      </c>
    </row>
    <row r="25" spans="2:6" ht="17" thickBot="1">
      <c r="B25" s="97" t="s">
        <v>118</v>
      </c>
      <c r="C25" s="97"/>
      <c r="D25" s="97">
        <f>D24/C19</f>
        <v>1.7415694655889991E-2</v>
      </c>
      <c r="E25" s="97">
        <f>E24/C19</f>
        <v>9.1261310539555426E-2</v>
      </c>
      <c r="F25" s="97">
        <f>F24/C19</f>
        <v>5.6219394586041312E-2</v>
      </c>
    </row>
    <row r="26" spans="2:6" ht="17" thickBot="1">
      <c r="B26" s="98" t="s">
        <v>4</v>
      </c>
      <c r="C26" s="99"/>
      <c r="D26" s="99">
        <f>D25/1.7321</f>
        <v>1.0054670432359558E-2</v>
      </c>
      <c r="E26" s="99">
        <f>E25/1.4142</f>
        <v>6.4532110408397278E-2</v>
      </c>
      <c r="F26" s="100">
        <f>F25/1.4142</f>
        <v>3.9753496383850458E-2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workbookViewId="0">
      <selection activeCell="L21" sqref="L21"/>
    </sheetView>
  </sheetViews>
  <sheetFormatPr baseColWidth="10" defaultRowHeight="15" x14ac:dyDescent="0"/>
  <cols>
    <col min="2" max="2" width="20.33203125" customWidth="1"/>
  </cols>
  <sheetData>
    <row r="1" spans="1:10" ht="17" thickBot="1"/>
    <row r="2" spans="1:10">
      <c r="B2" s="11"/>
      <c r="C2" s="21" t="s">
        <v>19</v>
      </c>
      <c r="D2" s="21" t="s">
        <v>20</v>
      </c>
      <c r="E2" s="21" t="s">
        <v>21</v>
      </c>
      <c r="F2" s="21" t="s">
        <v>22</v>
      </c>
      <c r="G2" s="21" t="s">
        <v>23</v>
      </c>
      <c r="H2" s="21" t="s">
        <v>24</v>
      </c>
      <c r="I2" s="21" t="s">
        <v>25</v>
      </c>
      <c r="J2" s="22" t="s">
        <v>26</v>
      </c>
    </row>
    <row r="3" spans="1:10">
      <c r="B3" s="23" t="s">
        <v>15</v>
      </c>
      <c r="C3" s="15">
        <v>1</v>
      </c>
      <c r="D3" s="15">
        <v>1</v>
      </c>
      <c r="E3" s="15">
        <v>1</v>
      </c>
      <c r="F3" s="15">
        <v>1</v>
      </c>
      <c r="G3" s="15">
        <v>1</v>
      </c>
      <c r="H3" s="15">
        <v>1</v>
      </c>
      <c r="I3" s="15">
        <v>1</v>
      </c>
      <c r="J3" s="16">
        <v>1</v>
      </c>
    </row>
    <row r="4" spans="1:10">
      <c r="B4" s="23" t="s">
        <v>17</v>
      </c>
      <c r="C4" s="15">
        <v>0.63867095755403414</v>
      </c>
      <c r="D4" s="15">
        <v>0.6098974478098268</v>
      </c>
      <c r="E4" s="15">
        <v>0.72196521487709819</v>
      </c>
      <c r="F4" s="15">
        <v>0.695492804183798</v>
      </c>
      <c r="G4" s="15">
        <v>0.80870178009066651</v>
      </c>
      <c r="H4" s="15">
        <v>0.61373922099653855</v>
      </c>
      <c r="I4" s="15">
        <v>0.78172928301899025</v>
      </c>
      <c r="J4" s="16">
        <v>1.0956899539723539</v>
      </c>
    </row>
    <row r="5" spans="1:10">
      <c r="B5" s="23"/>
      <c r="C5" s="15"/>
      <c r="D5" s="15"/>
      <c r="E5" s="15"/>
      <c r="F5" s="15"/>
      <c r="G5" s="15"/>
      <c r="H5" s="15"/>
      <c r="I5" s="15"/>
      <c r="J5" s="16"/>
    </row>
    <row r="6" spans="1:10" ht="17" thickBot="1">
      <c r="B6" s="26" t="s">
        <v>27</v>
      </c>
      <c r="C6" s="18">
        <v>3.8106908565399132E-2</v>
      </c>
      <c r="D6" s="18">
        <v>2.5358430382514327E-2</v>
      </c>
      <c r="E6" s="18">
        <v>4.8160064129123943E-2</v>
      </c>
      <c r="F6" s="18">
        <v>4.7014011911473107E-2</v>
      </c>
      <c r="G6" s="18">
        <v>8.412531128201858E-3</v>
      </c>
      <c r="H6" s="18">
        <v>9.3375403823875172E-2</v>
      </c>
      <c r="I6" s="18">
        <v>4.2027812595461539E-2</v>
      </c>
      <c r="J6" s="19">
        <v>3.9916302820549608E-2</v>
      </c>
    </row>
    <row r="12" spans="1:10">
      <c r="A12" s="83" t="s">
        <v>119</v>
      </c>
    </row>
    <row r="13" spans="1:10">
      <c r="B13" t="s">
        <v>19</v>
      </c>
      <c r="C13" t="s">
        <v>20</v>
      </c>
      <c r="D13" t="s">
        <v>21</v>
      </c>
      <c r="E13" t="s">
        <v>22</v>
      </c>
      <c r="F13" t="s">
        <v>23</v>
      </c>
      <c r="G13" t="s">
        <v>24</v>
      </c>
      <c r="H13" t="s">
        <v>25</v>
      </c>
      <c r="I13" t="s">
        <v>26</v>
      </c>
    </row>
    <row r="14" spans="1:10">
      <c r="A14" t="s">
        <v>120</v>
      </c>
      <c r="B14">
        <v>1</v>
      </c>
      <c r="C14">
        <v>1</v>
      </c>
      <c r="D14">
        <v>1</v>
      </c>
      <c r="E14">
        <v>1</v>
      </c>
      <c r="F14">
        <v>1</v>
      </c>
      <c r="G14">
        <v>1</v>
      </c>
      <c r="H14">
        <v>1</v>
      </c>
      <c r="I14">
        <v>1</v>
      </c>
    </row>
    <row r="15" spans="1:10">
      <c r="B15">
        <v>0.99654026374915439</v>
      </c>
      <c r="C15">
        <v>0.80944221502451563</v>
      </c>
      <c r="D15">
        <v>0.7448387294928529</v>
      </c>
      <c r="E15">
        <v>1.1019051193744016</v>
      </c>
      <c r="F15">
        <v>0.90536862921043848</v>
      </c>
      <c r="G15">
        <v>0.81507233439470406</v>
      </c>
      <c r="H15">
        <v>0.86154616115772098</v>
      </c>
      <c r="I15">
        <v>0.95926411866863304</v>
      </c>
    </row>
    <row r="16" spans="1:10">
      <c r="B16">
        <v>0.93218483191766666</v>
      </c>
      <c r="C16">
        <v>0.84297010168027409</v>
      </c>
      <c r="D16">
        <v>0.94605764409829007</v>
      </c>
      <c r="E16">
        <v>0.97670011265242807</v>
      </c>
      <c r="F16">
        <v>0.88522868947297706</v>
      </c>
      <c r="G16">
        <v>1.2701509856431046</v>
      </c>
      <c r="H16">
        <v>0.92658806344521527</v>
      </c>
      <c r="I16">
        <v>0.74742462380584562</v>
      </c>
    </row>
    <row r="17" spans="1:9">
      <c r="A17" s="48" t="s">
        <v>3</v>
      </c>
      <c r="B17" s="48">
        <v>0.97624169886377021</v>
      </c>
      <c r="C17" s="48">
        <v>0.88413743827445979</v>
      </c>
      <c r="D17" s="48">
        <v>0.89696545693801155</v>
      </c>
      <c r="E17" s="48">
        <v>1.026201745067048</v>
      </c>
      <c r="F17" s="48">
        <v>0.93019910649675774</v>
      </c>
      <c r="G17" s="48">
        <v>1.0284077741606203</v>
      </c>
      <c r="H17" s="48">
        <v>0.92937807542698925</v>
      </c>
      <c r="I17" s="48">
        <v>0.90222958059665481</v>
      </c>
    </row>
    <row r="19" spans="1:9">
      <c r="A19" t="s">
        <v>121</v>
      </c>
      <c r="B19">
        <v>0.64617641591612818</v>
      </c>
      <c r="C19">
        <v>0.52123287943990737</v>
      </c>
      <c r="D19">
        <v>0.69015867478166737</v>
      </c>
      <c r="E19">
        <v>0.75682323473256186</v>
      </c>
      <c r="F19">
        <v>0.75966861436301947</v>
      </c>
      <c r="G19">
        <v>0.69761914329675301</v>
      </c>
      <c r="H19">
        <v>0.76048937789662818</v>
      </c>
      <c r="I19">
        <v>1.0343432400000001</v>
      </c>
    </row>
    <row r="20" spans="1:9">
      <c r="B20">
        <v>0.60081802531887396</v>
      </c>
      <c r="C20">
        <v>0.55723345479351527</v>
      </c>
      <c r="D20">
        <v>0.60499704292950474</v>
      </c>
      <c r="E20">
        <v>0.67060862393741461</v>
      </c>
      <c r="F20">
        <v>0.74483873216233154</v>
      </c>
      <c r="G20">
        <v>0.56472922906349332</v>
      </c>
      <c r="H20">
        <v>0.69255473521759059</v>
      </c>
      <c r="I20">
        <v>0.94278453527288952</v>
      </c>
    </row>
    <row r="21" spans="1:9">
      <c r="A21" s="48" t="s">
        <v>3</v>
      </c>
      <c r="B21" s="48">
        <f t="shared" ref="B21:H21" si="0">AVERAGE(B19:B20)</f>
        <v>0.62349722061750112</v>
      </c>
      <c r="C21" s="48">
        <f t="shared" si="0"/>
        <v>0.53923316711671132</v>
      </c>
      <c r="D21" s="48">
        <f t="shared" si="0"/>
        <v>0.64757785885558605</v>
      </c>
      <c r="E21" s="48">
        <f t="shared" si="0"/>
        <v>0.71371592933498818</v>
      </c>
      <c r="F21" s="48">
        <f t="shared" si="0"/>
        <v>0.75225367326267545</v>
      </c>
      <c r="G21" s="48">
        <f t="shared" si="0"/>
        <v>0.63117418618012322</v>
      </c>
      <c r="H21" s="48">
        <f t="shared" si="0"/>
        <v>0.72652205655710933</v>
      </c>
      <c r="I21" s="48">
        <f>AVERAGE(I19:I20)</f>
        <v>0.98856388763644487</v>
      </c>
    </row>
    <row r="23" spans="1:9" ht="17" thickBot="1"/>
    <row r="24" spans="1:9">
      <c r="A24" s="101"/>
      <c r="B24" s="102" t="s">
        <v>19</v>
      </c>
      <c r="C24" s="102" t="s">
        <v>20</v>
      </c>
      <c r="D24" s="102" t="s">
        <v>21</v>
      </c>
      <c r="E24" s="102" t="s">
        <v>22</v>
      </c>
      <c r="F24" s="102" t="s">
        <v>23</v>
      </c>
      <c r="G24" s="102" t="s">
        <v>24</v>
      </c>
      <c r="H24" s="102" t="s">
        <v>25</v>
      </c>
      <c r="I24" s="103" t="s">
        <v>26</v>
      </c>
    </row>
    <row r="25" spans="1:9">
      <c r="A25" s="104" t="s">
        <v>15</v>
      </c>
      <c r="B25" s="105">
        <v>1</v>
      </c>
      <c r="C25" s="105">
        <v>1</v>
      </c>
      <c r="D25" s="105">
        <v>1</v>
      </c>
      <c r="E25" s="105">
        <v>1</v>
      </c>
      <c r="F25" s="105">
        <v>1</v>
      </c>
      <c r="G25" s="105">
        <v>1</v>
      </c>
      <c r="H25" s="105">
        <v>1</v>
      </c>
      <c r="I25" s="106">
        <v>1</v>
      </c>
    </row>
    <row r="26" spans="1:9">
      <c r="A26" s="104" t="s">
        <v>17</v>
      </c>
      <c r="B26" s="105">
        <f>B21/B17</f>
        <v>0.63867095755403414</v>
      </c>
      <c r="C26" s="105">
        <f t="shared" ref="C26:I26" si="1">C21/C17</f>
        <v>0.6098974478098268</v>
      </c>
      <c r="D26" s="105">
        <f t="shared" si="1"/>
        <v>0.72196521487709819</v>
      </c>
      <c r="E26" s="105">
        <f t="shared" si="1"/>
        <v>0.695492804183798</v>
      </c>
      <c r="F26" s="105">
        <f t="shared" si="1"/>
        <v>0.80870178009066651</v>
      </c>
      <c r="G26" s="105">
        <f t="shared" si="1"/>
        <v>0.61373922099653855</v>
      </c>
      <c r="H26" s="105">
        <f t="shared" si="1"/>
        <v>0.78172928301899025</v>
      </c>
      <c r="I26" s="106">
        <f t="shared" si="1"/>
        <v>1.0956899539723539</v>
      </c>
    </row>
    <row r="27" spans="1:9">
      <c r="A27" s="104"/>
      <c r="B27" s="105"/>
      <c r="C27" s="105"/>
      <c r="D27" s="105"/>
      <c r="E27" s="105"/>
      <c r="F27" s="105"/>
      <c r="G27" s="105"/>
      <c r="H27" s="105"/>
      <c r="I27" s="106"/>
    </row>
    <row r="28" spans="1:9" ht="17" thickBot="1">
      <c r="A28" s="107" t="s">
        <v>4</v>
      </c>
      <c r="B28" s="108">
        <v>3.8106908565399132E-2</v>
      </c>
      <c r="C28" s="108">
        <v>2.5358430382514327E-2</v>
      </c>
      <c r="D28" s="108">
        <v>4.8160064129123943E-2</v>
      </c>
      <c r="E28" s="108">
        <v>4.7014011911473107E-2</v>
      </c>
      <c r="F28" s="108">
        <v>8.412531128201858E-3</v>
      </c>
      <c r="G28" s="108">
        <v>9.3375403823875172E-2</v>
      </c>
      <c r="H28" s="108">
        <v>4.2027812595461539E-2</v>
      </c>
      <c r="I28" s="109">
        <v>3.9916302820549608E-2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workbookViewId="0">
      <selection activeCell="G25" sqref="G25"/>
    </sheetView>
  </sheetViews>
  <sheetFormatPr baseColWidth="10" defaultRowHeight="15" x14ac:dyDescent="0"/>
  <cols>
    <col min="2" max="2" width="26" customWidth="1"/>
    <col min="3" max="3" width="15.5" customWidth="1"/>
  </cols>
  <sheetData>
    <row r="1" spans="1:8" ht="17" thickBot="1"/>
    <row r="2" spans="1:8">
      <c r="B2" s="11"/>
      <c r="C2" s="21" t="s">
        <v>19</v>
      </c>
      <c r="D2" s="21" t="s">
        <v>20</v>
      </c>
      <c r="E2" s="21" t="s">
        <v>24</v>
      </c>
      <c r="F2" s="21" t="s">
        <v>26</v>
      </c>
      <c r="G2" s="21" t="s">
        <v>28</v>
      </c>
      <c r="H2" s="22" t="s">
        <v>29</v>
      </c>
    </row>
    <row r="3" spans="1:8">
      <c r="B3" s="23" t="s">
        <v>30</v>
      </c>
      <c r="C3" s="15">
        <v>1</v>
      </c>
      <c r="D3" s="15">
        <v>1</v>
      </c>
      <c r="E3" s="15">
        <v>1</v>
      </c>
      <c r="F3" s="15">
        <v>1</v>
      </c>
      <c r="G3" s="15">
        <v>1</v>
      </c>
      <c r="H3" s="16">
        <v>1</v>
      </c>
    </row>
    <row r="4" spans="1:8">
      <c r="B4" s="23" t="s">
        <v>31</v>
      </c>
      <c r="C4" s="15">
        <v>1.0923696657478201</v>
      </c>
      <c r="D4" s="15">
        <v>0.98440666754371353</v>
      </c>
      <c r="E4" s="15">
        <v>1.1990981231317086</v>
      </c>
      <c r="F4" s="15">
        <v>4.24953277815729</v>
      </c>
      <c r="G4" s="15">
        <v>1.0715817241569583</v>
      </c>
      <c r="H4" s="16">
        <v>0.1705436485749551</v>
      </c>
    </row>
    <row r="5" spans="1:8">
      <c r="B5" s="23"/>
      <c r="C5" s="15"/>
      <c r="D5" s="15"/>
      <c r="E5" s="15"/>
      <c r="F5" s="15"/>
      <c r="G5" s="15"/>
      <c r="H5" s="16"/>
    </row>
    <row r="6" spans="1:8" ht="17" thickBot="1">
      <c r="B6" s="26" t="s">
        <v>32</v>
      </c>
      <c r="C6" s="18">
        <v>2.7299288529765743E-2</v>
      </c>
      <c r="D6" s="18">
        <v>2.1430768006492806E-2</v>
      </c>
      <c r="E6" s="18">
        <v>3.1882153490885218E-2</v>
      </c>
      <c r="F6" s="18">
        <v>1.7023151787361641E-2</v>
      </c>
      <c r="G6" s="18">
        <v>1.5975548744891002E-2</v>
      </c>
      <c r="H6" s="19">
        <v>2.0605832798183277E-2</v>
      </c>
    </row>
    <row r="13" spans="1:8">
      <c r="A13" t="s">
        <v>122</v>
      </c>
      <c r="B13" t="s">
        <v>19</v>
      </c>
      <c r="C13" t="s">
        <v>20</v>
      </c>
      <c r="D13" t="s">
        <v>24</v>
      </c>
      <c r="E13" t="s">
        <v>26</v>
      </c>
      <c r="F13" t="s">
        <v>28</v>
      </c>
      <c r="G13" t="s">
        <v>29</v>
      </c>
    </row>
    <row r="14" spans="1:8">
      <c r="B14">
        <v>1.0650706390194866</v>
      </c>
      <c r="C14">
        <v>1.0058372300281557</v>
      </c>
      <c r="D14">
        <v>1.2309799708712759</v>
      </c>
      <c r="E14">
        <v>4.2325097896227364</v>
      </c>
      <c r="F14">
        <v>1.0875571196956022</v>
      </c>
      <c r="G14">
        <v>0.19114928376225421</v>
      </c>
    </row>
    <row r="15" spans="1:8">
      <c r="B15">
        <v>1.1196686924761534</v>
      </c>
      <c r="C15">
        <v>0.96297610505927145</v>
      </c>
      <c r="D15">
        <v>1.1672162753921416</v>
      </c>
      <c r="E15">
        <v>4.2665557666918428</v>
      </c>
      <c r="F15">
        <v>1.0556063286183144</v>
      </c>
      <c r="G15">
        <v>0.149938013387656</v>
      </c>
    </row>
    <row r="16" spans="1:8" ht="17" thickBot="1"/>
    <row r="17" spans="1:7" ht="17" thickBot="1">
      <c r="A17" s="110" t="s">
        <v>3</v>
      </c>
      <c r="B17" s="99">
        <f t="shared" ref="B17:G17" si="0">AVERAGE(B14:B15)</f>
        <v>1.0923696657478201</v>
      </c>
      <c r="C17" s="99">
        <f t="shared" si="0"/>
        <v>0.98440666754371353</v>
      </c>
      <c r="D17" s="99">
        <f t="shared" si="0"/>
        <v>1.1990981231317086</v>
      </c>
      <c r="E17" s="99">
        <f t="shared" si="0"/>
        <v>4.24953277815729</v>
      </c>
      <c r="F17" s="99">
        <f t="shared" si="0"/>
        <v>1.0715817241569583</v>
      </c>
      <c r="G17" s="100">
        <f t="shared" si="0"/>
        <v>0.1705436485749551</v>
      </c>
    </row>
    <row r="18" spans="1:7" ht="17" thickBot="1">
      <c r="A18" s="111" t="s">
        <v>75</v>
      </c>
      <c r="B18" s="97">
        <f t="shared" ref="B18:G18" si="1">STDEV(B14:B15)</f>
        <v>3.8606653838794712E-2</v>
      </c>
      <c r="C18" s="97">
        <f t="shared" si="1"/>
        <v>3.0307392114782124E-2</v>
      </c>
      <c r="D18" s="97">
        <f t="shared" si="1"/>
        <v>4.5087741466809869E-2</v>
      </c>
      <c r="E18" s="97">
        <f t="shared" si="1"/>
        <v>2.407414125768683E-2</v>
      </c>
      <c r="F18" s="97">
        <f t="shared" si="1"/>
        <v>2.2592621035024855E-2</v>
      </c>
      <c r="G18" s="112">
        <f t="shared" si="1"/>
        <v>2.9140768743190791E-2</v>
      </c>
    </row>
    <row r="19" spans="1:7" ht="17" thickBot="1">
      <c r="A19" s="98" t="s">
        <v>4</v>
      </c>
      <c r="B19" s="99">
        <f>B18/1.4142</f>
        <v>2.7299288529765743E-2</v>
      </c>
      <c r="C19" s="99">
        <f t="shared" ref="C19:G19" si="2">C18/1.4142</f>
        <v>2.1430768006492806E-2</v>
      </c>
      <c r="D19" s="99">
        <f t="shared" si="2"/>
        <v>3.1882153490885218E-2</v>
      </c>
      <c r="E19" s="99">
        <f t="shared" si="2"/>
        <v>1.7023151787361641E-2</v>
      </c>
      <c r="F19" s="99">
        <f t="shared" si="2"/>
        <v>1.5975548744891002E-2</v>
      </c>
      <c r="G19" s="100">
        <f t="shared" si="2"/>
        <v>2.0605832798183277E-2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>
      <selection activeCell="C16" sqref="C16"/>
    </sheetView>
  </sheetViews>
  <sheetFormatPr baseColWidth="10" defaultRowHeight="15" x14ac:dyDescent="0"/>
  <cols>
    <col min="2" max="2" width="33" customWidth="1"/>
    <col min="3" max="3" width="30" customWidth="1"/>
  </cols>
  <sheetData>
    <row r="1" spans="1:4">
      <c r="A1" s="3"/>
      <c r="B1" s="27" t="s">
        <v>0</v>
      </c>
      <c r="C1" s="27" t="s">
        <v>1</v>
      </c>
      <c r="D1" s="28" t="s">
        <v>2</v>
      </c>
    </row>
    <row r="2" spans="1:4">
      <c r="A2" s="29" t="s">
        <v>3</v>
      </c>
      <c r="B2" s="6">
        <v>0.50849636729111258</v>
      </c>
      <c r="C2" s="6">
        <v>0.18850538452731602</v>
      </c>
      <c r="D2" s="7">
        <v>0.33290646554214731</v>
      </c>
    </row>
    <row r="3" spans="1:4" ht="17" thickBot="1">
      <c r="A3" s="30" t="s">
        <v>4</v>
      </c>
      <c r="B3" s="9">
        <v>4.5729965742479096E-2</v>
      </c>
      <c r="C3" s="9">
        <v>1.38291041803124E-2</v>
      </c>
      <c r="D3" s="10">
        <v>2.852488314143364E-2</v>
      </c>
    </row>
    <row r="5" spans="1:4" ht="17" thickBot="1"/>
    <row r="6" spans="1:4">
      <c r="B6" s="40" t="s">
        <v>45</v>
      </c>
      <c r="C6" s="41" t="s">
        <v>46</v>
      </c>
    </row>
    <row r="7" spans="1:4" ht="17" thickBot="1">
      <c r="B7" s="42" t="s">
        <v>47</v>
      </c>
      <c r="C7" s="43" t="s">
        <v>48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43"/>
  <sheetViews>
    <sheetView topLeftCell="A9" workbookViewId="0">
      <selection activeCell="A25" sqref="A25"/>
    </sheetView>
  </sheetViews>
  <sheetFormatPr baseColWidth="10" defaultRowHeight="15" x14ac:dyDescent="0"/>
  <sheetData>
    <row r="2" spans="1:7">
      <c r="A2" t="s">
        <v>8</v>
      </c>
      <c r="B2">
        <v>0</v>
      </c>
      <c r="C2">
        <v>1</v>
      </c>
      <c r="D2">
        <v>2</v>
      </c>
      <c r="E2">
        <v>3</v>
      </c>
      <c r="F2">
        <v>4</v>
      </c>
      <c r="G2" t="s">
        <v>7</v>
      </c>
    </row>
    <row r="3" spans="1:7">
      <c r="A3" t="s">
        <v>5</v>
      </c>
      <c r="B3">
        <v>0.65738446666666672</v>
      </c>
      <c r="C3">
        <v>0.14939255833333331</v>
      </c>
      <c r="D3">
        <v>9.0700723333333344E-2</v>
      </c>
      <c r="E3">
        <v>6.4463664999999989E-2</v>
      </c>
      <c r="F3">
        <v>2.2097580000000002E-2</v>
      </c>
      <c r="G3">
        <v>1.5961021666666669E-2</v>
      </c>
    </row>
    <row r="4" spans="1:7">
      <c r="A4" t="s">
        <v>6</v>
      </c>
      <c r="B4">
        <v>0.38180123333333338</v>
      </c>
      <c r="C4">
        <v>0.2154180316666667</v>
      </c>
      <c r="D4">
        <v>0.2126778</v>
      </c>
      <c r="E4">
        <v>0.10824367833333333</v>
      </c>
      <c r="F4">
        <v>4.312275333333334E-2</v>
      </c>
      <c r="G4">
        <v>3.8736561666666662E-2</v>
      </c>
    </row>
    <row r="5" spans="1:7">
      <c r="A5" t="s">
        <v>1</v>
      </c>
      <c r="B5">
        <v>0.14419819999999997</v>
      </c>
      <c r="C5">
        <v>0.14516003666666666</v>
      </c>
      <c r="D5">
        <v>0.16919638166666665</v>
      </c>
      <c r="E5">
        <v>0.16990406666666666</v>
      </c>
      <c r="F5">
        <v>0.12622581666666668</v>
      </c>
      <c r="G5">
        <v>0.24531552333333331</v>
      </c>
    </row>
    <row r="7" spans="1:7">
      <c r="A7" t="s">
        <v>4</v>
      </c>
      <c r="B7">
        <v>9.07488967756135E-2</v>
      </c>
      <c r="C7">
        <v>4.6336945190097394E-2</v>
      </c>
      <c r="D7">
        <v>2.4940911564069405E-2</v>
      </c>
      <c r="E7">
        <v>1.7235146685930746E-2</v>
      </c>
      <c r="F7">
        <v>1.0966160214878876E-2</v>
      </c>
      <c r="G7">
        <v>1.0967929857463386E-2</v>
      </c>
    </row>
    <row r="8" spans="1:7">
      <c r="B8">
        <v>5.537690563335463E-2</v>
      </c>
      <c r="C8">
        <v>3.3434724266355888E-2</v>
      </c>
      <c r="D8">
        <v>2.9787817246717925E-2</v>
      </c>
      <c r="E8">
        <v>2.488696279951438E-2</v>
      </c>
      <c r="F8">
        <v>1.3440081294681759E-2</v>
      </c>
      <c r="G8">
        <v>1.1257677007036206E-2</v>
      </c>
    </row>
    <row r="9" spans="1:7">
      <c r="B9">
        <v>2.660317271774346E-2</v>
      </c>
      <c r="C9">
        <v>2.7483028154608513E-2</v>
      </c>
      <c r="D9">
        <v>2.6691093095100381E-2</v>
      </c>
      <c r="E9">
        <v>8.3440205147838325E-3</v>
      </c>
      <c r="F9">
        <v>1.2886276868519446E-2</v>
      </c>
      <c r="G9">
        <v>6.751875970753482E-2</v>
      </c>
    </row>
    <row r="11" spans="1:7" ht="17" thickBot="1"/>
    <row r="12" spans="1:7">
      <c r="A12" s="20" t="s">
        <v>8</v>
      </c>
      <c r="B12" s="21">
        <v>0</v>
      </c>
      <c r="C12" s="21">
        <v>1</v>
      </c>
      <c r="D12" s="21">
        <v>2</v>
      </c>
      <c r="E12" s="21">
        <v>3</v>
      </c>
      <c r="F12" s="21">
        <v>4</v>
      </c>
      <c r="G12" s="22" t="s">
        <v>7</v>
      </c>
    </row>
    <row r="13" spans="1:7">
      <c r="A13" s="23" t="s">
        <v>5</v>
      </c>
      <c r="B13" s="15">
        <f>B3*100</f>
        <v>65.738446666666675</v>
      </c>
      <c r="C13" s="15">
        <f t="shared" ref="C13:G13" si="0">C3*100</f>
        <v>14.939255833333331</v>
      </c>
      <c r="D13" s="15">
        <f t="shared" si="0"/>
        <v>9.070072333333334</v>
      </c>
      <c r="E13" s="15">
        <f t="shared" si="0"/>
        <v>6.446366499999999</v>
      </c>
      <c r="F13" s="15">
        <f t="shared" si="0"/>
        <v>2.2097580000000003</v>
      </c>
      <c r="G13" s="16">
        <f t="shared" si="0"/>
        <v>1.5961021666666668</v>
      </c>
    </row>
    <row r="14" spans="1:7">
      <c r="A14" s="23" t="s">
        <v>6</v>
      </c>
      <c r="B14" s="15">
        <f t="shared" ref="B14:G14" si="1">B4*100</f>
        <v>38.180123333333341</v>
      </c>
      <c r="C14" s="15">
        <f t="shared" si="1"/>
        <v>21.541803166666671</v>
      </c>
      <c r="D14" s="15">
        <f t="shared" si="1"/>
        <v>21.267779999999998</v>
      </c>
      <c r="E14" s="15">
        <f t="shared" si="1"/>
        <v>10.824367833333334</v>
      </c>
      <c r="F14" s="15">
        <f t="shared" si="1"/>
        <v>4.3122753333333339</v>
      </c>
      <c r="G14" s="16">
        <f t="shared" si="1"/>
        <v>3.8736561666666662</v>
      </c>
    </row>
    <row r="15" spans="1:7">
      <c r="A15" s="23" t="s">
        <v>1</v>
      </c>
      <c r="B15" s="15">
        <f t="shared" ref="B15:G15" si="2">B5*100</f>
        <v>14.419819999999998</v>
      </c>
      <c r="C15" s="15">
        <f t="shared" si="2"/>
        <v>14.516003666666666</v>
      </c>
      <c r="D15" s="15">
        <f t="shared" si="2"/>
        <v>16.919638166666665</v>
      </c>
      <c r="E15" s="15">
        <f t="shared" si="2"/>
        <v>16.990406666666665</v>
      </c>
      <c r="F15" s="15">
        <f t="shared" si="2"/>
        <v>12.622581666666669</v>
      </c>
      <c r="G15" s="16">
        <f t="shared" si="2"/>
        <v>24.53155233333333</v>
      </c>
    </row>
    <row r="16" spans="1:7">
      <c r="A16" s="23"/>
      <c r="B16" s="15"/>
      <c r="C16" s="15"/>
      <c r="D16" s="15"/>
      <c r="E16" s="15"/>
      <c r="F16" s="15"/>
      <c r="G16" s="16"/>
    </row>
    <row r="17" spans="1:37">
      <c r="A17" s="23" t="s">
        <v>4</v>
      </c>
      <c r="B17" s="15">
        <f t="shared" ref="B17:G17" si="3">B7*100</f>
        <v>9.0748896775613499</v>
      </c>
      <c r="C17" s="15">
        <f t="shared" si="3"/>
        <v>4.6336945190097394</v>
      </c>
      <c r="D17" s="15">
        <f t="shared" si="3"/>
        <v>2.4940911564069403</v>
      </c>
      <c r="E17" s="15">
        <f t="shared" si="3"/>
        <v>1.7235146685930747</v>
      </c>
      <c r="F17" s="15">
        <f t="shared" si="3"/>
        <v>1.0966160214878875</v>
      </c>
      <c r="G17" s="16">
        <f t="shared" si="3"/>
        <v>1.0967929857463385</v>
      </c>
    </row>
    <row r="18" spans="1:37">
      <c r="A18" s="14"/>
      <c r="B18" s="15">
        <f t="shared" ref="B18:G18" si="4">B8*100</f>
        <v>5.5376905633354632</v>
      </c>
      <c r="C18" s="15">
        <f t="shared" si="4"/>
        <v>3.3434724266355889</v>
      </c>
      <c r="D18" s="15">
        <f t="shared" si="4"/>
        <v>2.9787817246717925</v>
      </c>
      <c r="E18" s="15">
        <f t="shared" si="4"/>
        <v>2.4886962799514381</v>
      </c>
      <c r="F18" s="15">
        <f t="shared" si="4"/>
        <v>1.344008129468176</v>
      </c>
      <c r="G18" s="16">
        <f t="shared" si="4"/>
        <v>1.1257677007036206</v>
      </c>
    </row>
    <row r="19" spans="1:37" ht="17" thickBot="1">
      <c r="A19" s="17"/>
      <c r="B19" s="18">
        <f t="shared" ref="B19:G19" si="5">B9*100</f>
        <v>2.6603172717743462</v>
      </c>
      <c r="C19" s="18">
        <f t="shared" si="5"/>
        <v>2.7483028154608515</v>
      </c>
      <c r="D19" s="18">
        <f t="shared" si="5"/>
        <v>2.6691093095100382</v>
      </c>
      <c r="E19" s="18">
        <f t="shared" si="5"/>
        <v>0.8344020514783832</v>
      </c>
      <c r="F19" s="18">
        <f t="shared" si="5"/>
        <v>1.2886276868519446</v>
      </c>
      <c r="G19" s="19">
        <f t="shared" si="5"/>
        <v>6.7518759707534821</v>
      </c>
    </row>
    <row r="20" spans="1:37" ht="17" thickBot="1">
      <c r="B20" t="s">
        <v>11</v>
      </c>
      <c r="E20" t="s">
        <v>11</v>
      </c>
      <c r="F20" t="s">
        <v>11</v>
      </c>
      <c r="G20" t="s">
        <v>12</v>
      </c>
    </row>
    <row r="21" spans="1:37">
      <c r="A21" s="20" t="s">
        <v>9</v>
      </c>
      <c r="B21" s="12">
        <v>2.9073312033165544E-4</v>
      </c>
      <c r="C21" s="12"/>
      <c r="D21" s="12"/>
      <c r="E21" s="12">
        <v>2.598677382545366E-4</v>
      </c>
      <c r="F21" s="12">
        <v>1.0795487543191978E-4</v>
      </c>
      <c r="G21" s="38" t="s">
        <v>44</v>
      </c>
    </row>
    <row r="22" spans="1:37" ht="17" thickBot="1">
      <c r="A22" s="26" t="s">
        <v>10</v>
      </c>
      <c r="B22" s="18">
        <v>3.1258758799472394E-3</v>
      </c>
      <c r="C22" s="18"/>
      <c r="D22" s="18"/>
      <c r="E22" s="18">
        <v>4.0736923090250732E-2</v>
      </c>
      <c r="F22" s="18">
        <v>1.2118790383254005E-3</v>
      </c>
      <c r="G22" s="19">
        <v>2.7557549262454642E-2</v>
      </c>
    </row>
    <row r="25" spans="1:37">
      <c r="A25" s="24" t="s">
        <v>96</v>
      </c>
    </row>
    <row r="26" spans="1:37" s="65" customFormat="1">
      <c r="A26" s="49" t="s">
        <v>84</v>
      </c>
    </row>
    <row r="27" spans="1:37" s="46" customFormat="1">
      <c r="A27" s="48"/>
      <c r="B27" s="115" t="s">
        <v>85</v>
      </c>
      <c r="C27" s="116"/>
      <c r="D27" s="116"/>
      <c r="E27" s="116"/>
      <c r="F27" s="116"/>
      <c r="G27" s="117"/>
      <c r="H27" s="115" t="s">
        <v>86</v>
      </c>
      <c r="I27" s="116"/>
      <c r="J27" s="116"/>
      <c r="K27" s="116"/>
      <c r="L27" s="116"/>
      <c r="M27" s="117"/>
      <c r="N27" s="115" t="s">
        <v>87</v>
      </c>
      <c r="O27" s="116"/>
      <c r="P27" s="116"/>
      <c r="Q27" s="116"/>
      <c r="R27" s="116"/>
      <c r="S27" s="117"/>
      <c r="T27" s="115" t="s">
        <v>88</v>
      </c>
      <c r="U27" s="116"/>
      <c r="V27" s="116"/>
      <c r="W27" s="116"/>
      <c r="X27" s="116"/>
      <c r="Y27" s="117"/>
      <c r="Z27" s="115" t="s">
        <v>89</v>
      </c>
      <c r="AA27" s="116"/>
      <c r="AB27" s="116"/>
      <c r="AC27" s="116"/>
      <c r="AD27" s="116"/>
      <c r="AE27" s="117"/>
      <c r="AF27" s="115" t="s">
        <v>90</v>
      </c>
      <c r="AG27" s="116"/>
      <c r="AH27" s="116"/>
      <c r="AI27" s="116"/>
      <c r="AJ27" s="116"/>
      <c r="AK27" s="117"/>
    </row>
    <row r="28" spans="1:37" s="72" customFormat="1">
      <c r="A28" s="46" t="s">
        <v>91</v>
      </c>
      <c r="B28" s="66">
        <v>0.3846154</v>
      </c>
      <c r="C28" s="67">
        <v>0.75675680000000001</v>
      </c>
      <c r="D28" s="67">
        <v>0.53125</v>
      </c>
      <c r="E28" s="67">
        <v>0.51612899999999995</v>
      </c>
      <c r="F28" s="67">
        <v>0.75555559999999999</v>
      </c>
      <c r="G28" s="68">
        <v>1</v>
      </c>
      <c r="H28" s="69">
        <v>0.30769229999999997</v>
      </c>
      <c r="I28" s="70">
        <v>0.16216220000000001</v>
      </c>
      <c r="J28" s="70">
        <v>0.15625</v>
      </c>
      <c r="K28" s="70">
        <v>0.22580639999999999</v>
      </c>
      <c r="L28" s="70">
        <v>4.4444450000000003E-2</v>
      </c>
      <c r="M28" s="71">
        <v>0</v>
      </c>
      <c r="N28" s="66">
        <v>0.17948720000000001</v>
      </c>
      <c r="O28" s="67">
        <v>5.4054060000000001E-2</v>
      </c>
      <c r="P28" s="67">
        <v>0.125</v>
      </c>
      <c r="Q28" s="67">
        <v>9.6774189999999996E-2</v>
      </c>
      <c r="R28" s="67">
        <v>8.8888889999999998E-2</v>
      </c>
      <c r="S28" s="68">
        <v>0</v>
      </c>
      <c r="T28" s="69">
        <v>0.10256410000000001</v>
      </c>
      <c r="U28" s="70">
        <v>2.702703E-2</v>
      </c>
      <c r="V28" s="70">
        <v>9.375E-2</v>
      </c>
      <c r="W28" s="70">
        <v>9.6774189999999996E-2</v>
      </c>
      <c r="X28" s="70">
        <v>6.6666669999999997E-2</v>
      </c>
      <c r="Y28" s="71">
        <v>0</v>
      </c>
      <c r="Z28" s="66">
        <v>2.5641029999999999E-2</v>
      </c>
      <c r="AA28" s="67">
        <v>0</v>
      </c>
      <c r="AB28" s="67">
        <v>6.25E-2</v>
      </c>
      <c r="AC28" s="67">
        <v>0</v>
      </c>
      <c r="AD28" s="67">
        <v>4.4444450000000003E-2</v>
      </c>
      <c r="AE28" s="68">
        <v>0</v>
      </c>
      <c r="AF28" s="69">
        <v>0</v>
      </c>
      <c r="AG28" s="70">
        <v>0</v>
      </c>
      <c r="AH28" s="70">
        <v>3.125E-2</v>
      </c>
      <c r="AI28" s="70">
        <v>6.4516130000000005E-2</v>
      </c>
      <c r="AJ28" s="70">
        <v>0</v>
      </c>
      <c r="AK28" s="71">
        <v>0</v>
      </c>
    </row>
    <row r="29" spans="1:37" s="72" customFormat="1">
      <c r="A29" s="46" t="s">
        <v>92</v>
      </c>
      <c r="B29" s="73">
        <v>0.31818180000000001</v>
      </c>
      <c r="C29" s="74">
        <v>0.15384619999999999</v>
      </c>
      <c r="D29" s="74">
        <v>0.3521127</v>
      </c>
      <c r="E29" s="74">
        <v>0.46666669999999999</v>
      </c>
      <c r="F29" s="74">
        <v>0.5</v>
      </c>
      <c r="G29" s="75">
        <v>0.5</v>
      </c>
      <c r="H29" s="73">
        <v>9.0909089999999998E-2</v>
      </c>
      <c r="I29" s="74">
        <v>0.26923079999999999</v>
      </c>
      <c r="J29" s="74">
        <v>0.1971831</v>
      </c>
      <c r="K29" s="74">
        <v>0.3333333</v>
      </c>
      <c r="L29" s="74">
        <v>0.18518519999999999</v>
      </c>
      <c r="M29" s="75">
        <v>0.21666669999999999</v>
      </c>
      <c r="N29" s="73">
        <v>0.31818180000000001</v>
      </c>
      <c r="O29" s="74">
        <v>0.26923079999999999</v>
      </c>
      <c r="P29" s="74">
        <v>0.1830986</v>
      </c>
      <c r="Q29" s="74">
        <v>0.1666667</v>
      </c>
      <c r="R29" s="74">
        <v>0.22222220000000001</v>
      </c>
      <c r="S29" s="75">
        <v>0.1166667</v>
      </c>
      <c r="T29" s="73">
        <v>0.18181820000000001</v>
      </c>
      <c r="U29" s="74">
        <v>0.15384619999999999</v>
      </c>
      <c r="V29" s="74">
        <v>0.1267606</v>
      </c>
      <c r="W29" s="74">
        <v>3.3333330000000001E-2</v>
      </c>
      <c r="X29" s="74">
        <v>3.703704E-2</v>
      </c>
      <c r="Y29" s="75">
        <v>0.1166667</v>
      </c>
      <c r="Z29" s="73">
        <v>4.5454550000000003E-2</v>
      </c>
      <c r="AA29" s="74">
        <v>7.6923080000000005E-2</v>
      </c>
      <c r="AB29" s="74">
        <v>8.4507040000000005E-2</v>
      </c>
      <c r="AC29" s="74">
        <v>0</v>
      </c>
      <c r="AD29" s="74">
        <v>1.851852E-2</v>
      </c>
      <c r="AE29" s="75">
        <v>3.3333330000000001E-2</v>
      </c>
      <c r="AF29" s="73">
        <v>4.5454550000000003E-2</v>
      </c>
      <c r="AG29" s="74">
        <v>7.6923080000000005E-2</v>
      </c>
      <c r="AH29" s="74">
        <v>5.6338029999999997E-2</v>
      </c>
      <c r="AI29" s="74">
        <v>0</v>
      </c>
      <c r="AJ29" s="74">
        <v>3.703704E-2</v>
      </c>
      <c r="AK29" s="75">
        <v>1.6666670000000001E-2</v>
      </c>
    </row>
    <row r="30" spans="1:37" s="72" customFormat="1">
      <c r="A30" s="76" t="s">
        <v>1</v>
      </c>
      <c r="B30" s="77">
        <v>6.6666669999999997E-2</v>
      </c>
      <c r="C30" s="78">
        <v>0.2280702</v>
      </c>
      <c r="D30" s="78">
        <v>6.4516130000000005E-2</v>
      </c>
      <c r="E30" s="78">
        <v>0.17073169999999999</v>
      </c>
      <c r="F30" s="78">
        <v>0.17241380000000001</v>
      </c>
      <c r="G30" s="79">
        <v>0.16279070000000001</v>
      </c>
      <c r="H30" s="80">
        <v>3.3333330000000001E-2</v>
      </c>
      <c r="I30" s="81">
        <v>0.2105263</v>
      </c>
      <c r="J30" s="81">
        <v>9.6774189999999996E-2</v>
      </c>
      <c r="K30" s="81">
        <v>0.19512189999999999</v>
      </c>
      <c r="L30" s="81">
        <v>0.17241380000000001</v>
      </c>
      <c r="M30" s="82">
        <v>0.16279070000000001</v>
      </c>
      <c r="N30" s="77">
        <v>0.1</v>
      </c>
      <c r="O30" s="78">
        <v>0.2280702</v>
      </c>
      <c r="P30" s="78">
        <v>9.6774189999999996E-2</v>
      </c>
      <c r="Q30" s="78">
        <v>0.24390239999999999</v>
      </c>
      <c r="R30" s="78">
        <v>0.20689660000000001</v>
      </c>
      <c r="S30" s="79">
        <v>0.13953489999999999</v>
      </c>
      <c r="T30" s="80">
        <v>0.1666667</v>
      </c>
      <c r="U30" s="81">
        <v>0.1754386</v>
      </c>
      <c r="V30" s="81">
        <v>0.1612903</v>
      </c>
      <c r="W30" s="81">
        <v>0.14634150000000001</v>
      </c>
      <c r="X30" s="81">
        <v>0.20689660000000001</v>
      </c>
      <c r="Y30" s="82">
        <v>0.16279070000000001</v>
      </c>
      <c r="Z30" s="77">
        <v>0.1666667</v>
      </c>
      <c r="AA30" s="78">
        <v>8.77193E-2</v>
      </c>
      <c r="AB30" s="78">
        <v>0.1612903</v>
      </c>
      <c r="AC30" s="78">
        <v>0.1219512</v>
      </c>
      <c r="AD30" s="78">
        <v>0.10344830000000001</v>
      </c>
      <c r="AE30" s="79">
        <v>0.1162791</v>
      </c>
      <c r="AF30" s="80">
        <v>0.46666669999999999</v>
      </c>
      <c r="AG30" s="81">
        <v>7.0175440000000006E-2</v>
      </c>
      <c r="AH30" s="81">
        <v>0.41935480000000003</v>
      </c>
      <c r="AI30" s="81">
        <v>0.1219512</v>
      </c>
      <c r="AJ30" s="81">
        <v>0.137931</v>
      </c>
      <c r="AK30" s="82">
        <v>0.25581399999999999</v>
      </c>
    </row>
    <row r="33" spans="1:36">
      <c r="B33" s="24" t="s">
        <v>78</v>
      </c>
      <c r="D33" t="s">
        <v>3</v>
      </c>
      <c r="E33" t="s">
        <v>75</v>
      </c>
      <c r="F33" t="s">
        <v>4</v>
      </c>
      <c r="H33" s="24" t="s">
        <v>78</v>
      </c>
      <c r="J33" t="s">
        <v>3</v>
      </c>
      <c r="K33" t="s">
        <v>75</v>
      </c>
      <c r="L33" t="s">
        <v>4</v>
      </c>
      <c r="N33" s="24" t="s">
        <v>78</v>
      </c>
      <c r="P33" t="s">
        <v>3</v>
      </c>
      <c r="Q33" t="s">
        <v>75</v>
      </c>
      <c r="R33" t="s">
        <v>4</v>
      </c>
      <c r="T33" s="24" t="s">
        <v>78</v>
      </c>
      <c r="V33" t="s">
        <v>3</v>
      </c>
      <c r="W33" t="s">
        <v>75</v>
      </c>
      <c r="X33" t="s">
        <v>4</v>
      </c>
      <c r="Z33" s="24" t="s">
        <v>78</v>
      </c>
      <c r="AB33" t="s">
        <v>3</v>
      </c>
      <c r="AC33" t="s">
        <v>75</v>
      </c>
      <c r="AD33" t="s">
        <v>4</v>
      </c>
      <c r="AF33" s="24" t="s">
        <v>78</v>
      </c>
      <c r="AH33" t="s">
        <v>3</v>
      </c>
      <c r="AI33" t="s">
        <v>75</v>
      </c>
      <c r="AJ33" t="s">
        <v>4</v>
      </c>
    </row>
    <row r="34" spans="1:36">
      <c r="A34" s="46" t="s">
        <v>91</v>
      </c>
      <c r="B34" s="25">
        <v>0.69099999999999995</v>
      </c>
      <c r="D34">
        <f>AVERAGE(B28:G28)</f>
        <v>0.65738446666666672</v>
      </c>
      <c r="E34">
        <f>STDEV(B28:G28)</f>
        <v>0.22233479710025308</v>
      </c>
      <c r="F34">
        <f>E34/2.45</f>
        <v>9.07488967756135E-2</v>
      </c>
      <c r="H34" s="25">
        <v>0.85170000000000001</v>
      </c>
      <c r="J34">
        <f>AVERAGE(H28:M28)</f>
        <v>0.14939255833333331</v>
      </c>
      <c r="K34">
        <f>STDEV(H28:M28)</f>
        <v>0.11352551571573863</v>
      </c>
      <c r="L34">
        <f>K34/2.45</f>
        <v>4.6336945190097394E-2</v>
      </c>
      <c r="N34" s="25">
        <v>0.99139999999999995</v>
      </c>
      <c r="P34">
        <f>AVERAGE(N28:S28)</f>
        <v>9.0700723333333344E-2</v>
      </c>
      <c r="Q34">
        <f>STDEV(N28:S28)</f>
        <v>6.1105233331970044E-2</v>
      </c>
      <c r="R34">
        <f>Q34/2.45</f>
        <v>2.4940911564069405E-2</v>
      </c>
      <c r="T34" s="25">
        <v>0.21429999999999999</v>
      </c>
      <c r="V34">
        <f>AVERAGE(T28:Y28)</f>
        <v>6.4463664999999989E-2</v>
      </c>
      <c r="W34">
        <f>STDEV(T28:Y28)</f>
        <v>4.2226109380530327E-2</v>
      </c>
      <c r="X34">
        <f>W34/2.45</f>
        <v>1.7235146685930746E-2</v>
      </c>
      <c r="Z34" s="25">
        <v>0.12039999999999999</v>
      </c>
      <c r="AB34">
        <f>AVERAGE(Z28:AE28)</f>
        <v>2.2097580000000002E-2</v>
      </c>
      <c r="AC34">
        <f>STDEV(Z28:AE28)</f>
        <v>2.6867092526453248E-2</v>
      </c>
      <c r="AD34">
        <f>AC34/2.45</f>
        <v>1.0966160214878876E-2</v>
      </c>
      <c r="AF34" s="33">
        <v>6.1089999999999998E-3</v>
      </c>
      <c r="AH34">
        <f>AVERAGE(AF28:AK28)</f>
        <v>1.5961021666666669E-2</v>
      </c>
      <c r="AI34">
        <f>STDEV(AF28:AK28)</f>
        <v>2.68714281507853E-2</v>
      </c>
      <c r="AJ34">
        <f>AI34/2.45</f>
        <v>1.0967929857463386E-2</v>
      </c>
    </row>
    <row r="35" spans="1:36">
      <c r="A35" s="46" t="s">
        <v>92</v>
      </c>
      <c r="B35" s="25">
        <v>0.24510000000000001</v>
      </c>
      <c r="D35">
        <f>AVERAGE(B29:G29)</f>
        <v>0.38180123333333338</v>
      </c>
      <c r="E35">
        <f t="shared" ref="E35:E36" si="6">STDEV(B29:G29)</f>
        <v>0.13567341880171885</v>
      </c>
      <c r="F35">
        <f t="shared" ref="F35:F36" si="7">E35/2.45</f>
        <v>5.537690563335463E-2</v>
      </c>
      <c r="H35" s="25">
        <v>0.94359999999999999</v>
      </c>
      <c r="J35">
        <f>AVERAGE(H29:M29)</f>
        <v>0.2154180316666667</v>
      </c>
      <c r="K35">
        <f t="shared" ref="K35:K36" si="8">STDEV(H29:M29)</f>
        <v>8.1915074452571929E-2</v>
      </c>
      <c r="L35">
        <f t="shared" ref="L35:L36" si="9">K35/2.45</f>
        <v>3.3434724266355888E-2</v>
      </c>
      <c r="N35" s="25">
        <v>0.96630000000000005</v>
      </c>
      <c r="P35">
        <f>AVERAGE(N29:S29)</f>
        <v>0.2126778</v>
      </c>
      <c r="Q35">
        <f t="shared" ref="Q35:Q36" si="10">STDEV(N29:S29)</f>
        <v>7.2980152254458919E-2</v>
      </c>
      <c r="R35">
        <f t="shared" ref="R35:R36" si="11">Q35/2.45</f>
        <v>2.9787817246717925E-2</v>
      </c>
      <c r="T35" s="25">
        <v>0.3584</v>
      </c>
      <c r="V35">
        <f>AVERAGE(T29:Y29)</f>
        <v>0.10824367833333333</v>
      </c>
      <c r="W35">
        <f t="shared" ref="W35:W36" si="12">STDEV(T29:Y29)</f>
        <v>6.0973058858810235E-2</v>
      </c>
      <c r="X35">
        <f t="shared" ref="X35:X36" si="13">W35/2.45</f>
        <v>2.488696279951438E-2</v>
      </c>
      <c r="Z35" s="25">
        <v>0.74780000000000002</v>
      </c>
      <c r="AB35">
        <f>AVERAGE(Z29:AE29)</f>
        <v>4.312275333333334E-2</v>
      </c>
      <c r="AC35">
        <f t="shared" ref="AC35:AC36" si="14">STDEV(Z29:AE29)</f>
        <v>3.2928199171970311E-2</v>
      </c>
      <c r="AD35">
        <f t="shared" ref="AD35:AD36" si="15">AC35/2.45</f>
        <v>1.3440081294681759E-2</v>
      </c>
      <c r="AF35" s="25">
        <v>0.98699999999999999</v>
      </c>
      <c r="AH35">
        <f>AVERAGE(AF29:AK29)</f>
        <v>3.8736561666666662E-2</v>
      </c>
      <c r="AI35">
        <f t="shared" ref="AI35:AI36" si="16">STDEV(AF29:AK29)</f>
        <v>2.7581308667238704E-2</v>
      </c>
      <c r="AJ35">
        <f t="shared" ref="AJ35:AJ36" si="17">AI35/2.45</f>
        <v>1.1257677007036206E-2</v>
      </c>
    </row>
    <row r="36" spans="1:36">
      <c r="A36" s="76" t="s">
        <v>1</v>
      </c>
      <c r="B36" s="25">
        <v>0.2069</v>
      </c>
      <c r="D36">
        <f>AVERAGE(B30:G30)</f>
        <v>0.14419819999999997</v>
      </c>
      <c r="E36">
        <f t="shared" si="6"/>
        <v>6.517777315847148E-2</v>
      </c>
      <c r="F36">
        <f t="shared" si="7"/>
        <v>2.660317271774346E-2</v>
      </c>
      <c r="H36" s="25">
        <v>0.34160000000000001</v>
      </c>
      <c r="J36">
        <f>AVERAGE(H30:M30)</f>
        <v>0.14516003666666666</v>
      </c>
      <c r="K36">
        <f t="shared" si="8"/>
        <v>6.733341897879086E-2</v>
      </c>
      <c r="L36">
        <f t="shared" si="9"/>
        <v>2.7483028154608513E-2</v>
      </c>
      <c r="N36" s="25">
        <v>0.23169999999999999</v>
      </c>
      <c r="P36">
        <f>AVERAGE(N30:S30)</f>
        <v>0.16919638166666665</v>
      </c>
      <c r="Q36">
        <f t="shared" si="10"/>
        <v>6.539317808299594E-2</v>
      </c>
      <c r="R36">
        <f t="shared" si="11"/>
        <v>2.6691093095100381E-2</v>
      </c>
      <c r="T36" s="25">
        <v>0.34610000000000002</v>
      </c>
      <c r="V36">
        <f>AVERAGE(T30:Y30)</f>
        <v>0.16990406666666666</v>
      </c>
      <c r="W36">
        <f t="shared" si="12"/>
        <v>2.0442850261220391E-2</v>
      </c>
      <c r="X36">
        <f t="shared" si="13"/>
        <v>8.3440205147838325E-3</v>
      </c>
      <c r="Z36" s="25">
        <v>0.46439999999999998</v>
      </c>
      <c r="AB36">
        <f>AVERAGE(Z30:AE30)</f>
        <v>0.12622581666666668</v>
      </c>
      <c r="AC36">
        <f t="shared" si="14"/>
        <v>3.1571378327872643E-2</v>
      </c>
      <c r="AD36">
        <f t="shared" si="15"/>
        <v>1.2886276868519446E-2</v>
      </c>
      <c r="AF36" s="25">
        <v>0.31459999999999999</v>
      </c>
      <c r="AH36">
        <f>AVERAGE(AF30:AK30)</f>
        <v>0.24531552333333331</v>
      </c>
      <c r="AI36">
        <f t="shared" si="16"/>
        <v>0.16542096128346032</v>
      </c>
      <c r="AJ36">
        <f t="shared" si="17"/>
        <v>6.751875970753482E-2</v>
      </c>
    </row>
    <row r="38" spans="1:36">
      <c r="B38" s="24" t="s">
        <v>82</v>
      </c>
      <c r="H38" s="24" t="s">
        <v>82</v>
      </c>
      <c r="N38" s="24" t="s">
        <v>82</v>
      </c>
      <c r="T38" s="24" t="s">
        <v>82</v>
      </c>
      <c r="Z38" s="24" t="s">
        <v>82</v>
      </c>
      <c r="AF38" s="24" t="s">
        <v>93</v>
      </c>
      <c r="AG38" s="24" t="s">
        <v>94</v>
      </c>
    </row>
    <row r="39" spans="1:36">
      <c r="B39" s="25">
        <v>5.3199999999999997E-2</v>
      </c>
      <c r="H39" s="25">
        <v>0.3407</v>
      </c>
      <c r="N39" s="25">
        <v>0.92820000000000003</v>
      </c>
      <c r="T39" s="25">
        <v>0.32629999999999998</v>
      </c>
      <c r="Z39" s="25">
        <v>0.90310000000000001</v>
      </c>
      <c r="AF39" s="33">
        <v>8.5400000000000002E-5</v>
      </c>
      <c r="AG39" s="33">
        <v>1.4E-3</v>
      </c>
    </row>
    <row r="41" spans="1:36">
      <c r="B41" s="24" t="s">
        <v>11</v>
      </c>
      <c r="H41" s="24" t="s">
        <v>11</v>
      </c>
      <c r="N41" s="24" t="s">
        <v>11</v>
      </c>
      <c r="T41" s="24" t="s">
        <v>11</v>
      </c>
      <c r="Z41" s="24" t="s">
        <v>11</v>
      </c>
      <c r="AF41" s="24" t="s">
        <v>12</v>
      </c>
    </row>
    <row r="42" spans="1:36">
      <c r="A42" s="46" t="s">
        <v>9</v>
      </c>
      <c r="B42" s="25">
        <f>TTEST(B28:G28,B30:G30,2,2)</f>
        <v>2.9073312033165544E-4</v>
      </c>
      <c r="H42" s="33">
        <f>TTEST(H28:M28,H30:M30,2,2)</f>
        <v>0.93894270289906145</v>
      </c>
      <c r="N42" s="34">
        <f>TTEST(N28:S28,N30:S30,2,2)</f>
        <v>5.7225055441333432E-2</v>
      </c>
      <c r="T42" s="25">
        <f>TTEST(T28:Y28,T30:Y30,2,2)</f>
        <v>2.598677382545366E-4</v>
      </c>
      <c r="Z42" s="25">
        <f>TTEST(Z28:AE28,Z30:AE30,2,2)</f>
        <v>1.0795487543191978E-4</v>
      </c>
      <c r="AF42" s="25"/>
    </row>
    <row r="43" spans="1:36">
      <c r="A43" s="46" t="s">
        <v>95</v>
      </c>
      <c r="B43" s="25">
        <f>TTEST(B29:G29,B30:G30,2,2)</f>
        <v>3.1258758799472394E-3</v>
      </c>
      <c r="H43" s="33">
        <f>TTEST(H29:M29,H30:M30,2,2)</f>
        <v>0.13565790337387595</v>
      </c>
      <c r="N43" s="33">
        <f>TTEST(N29:S29,N30:S30,2,2)</f>
        <v>0.3025840737616779</v>
      </c>
      <c r="T43" s="25">
        <f>TTEST(T29:Y29,T30:Y30,2,2)</f>
        <v>4.0736923090250732E-2</v>
      </c>
      <c r="Z43" s="25">
        <f>TTEST(Z29:AE29,Z30:AE30,2,2)</f>
        <v>1.2118790383254005E-3</v>
      </c>
      <c r="AF43" s="25">
        <f>TTEST(AF29:AK29,AF30:AK30,2,3)</f>
        <v>2.7557549262454642E-2</v>
      </c>
    </row>
  </sheetData>
  <mergeCells count="6">
    <mergeCell ref="AF27:AK27"/>
    <mergeCell ref="B27:G27"/>
    <mergeCell ref="H27:M27"/>
    <mergeCell ref="N27:S27"/>
    <mergeCell ref="T27:Y27"/>
    <mergeCell ref="Z27:AE27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9" sqref="C9"/>
    </sheetView>
  </sheetViews>
  <sheetFormatPr baseColWidth="10" defaultRowHeight="15" x14ac:dyDescent="0"/>
  <cols>
    <col min="1" max="1" width="18.1640625" customWidth="1"/>
  </cols>
  <sheetData>
    <row r="1" spans="1:1" ht="17" thickBot="1">
      <c r="A1" s="32" t="s">
        <v>13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"/>
  <sheetViews>
    <sheetView workbookViewId="0">
      <selection activeCell="I12" sqref="I12"/>
    </sheetView>
  </sheetViews>
  <sheetFormatPr baseColWidth="10" defaultRowHeight="15" x14ac:dyDescent="0"/>
  <cols>
    <col min="1" max="1" width="15.83203125" customWidth="1"/>
  </cols>
  <sheetData>
    <row r="1" spans="1:18">
      <c r="A1" s="20" t="s">
        <v>54</v>
      </c>
      <c r="B1" s="21" t="s">
        <v>5</v>
      </c>
      <c r="C1" s="21" t="s">
        <v>6</v>
      </c>
      <c r="D1" s="21" t="s">
        <v>1</v>
      </c>
      <c r="E1" s="22" t="s">
        <v>2</v>
      </c>
    </row>
    <row r="2" spans="1:18" ht="17" thickBot="1">
      <c r="A2" s="17"/>
      <c r="B2" s="18">
        <v>0.89928057553956831</v>
      </c>
      <c r="C2" s="18">
        <v>0.66821515761675832</v>
      </c>
      <c r="D2" s="18">
        <v>7.6669161179893202</v>
      </c>
      <c r="E2" s="19">
        <v>8.5146643154099859</v>
      </c>
    </row>
    <row r="7" spans="1:18" ht="17" thickBot="1"/>
    <row r="8" spans="1:18">
      <c r="A8" s="20"/>
      <c r="B8" s="21" t="s">
        <v>52</v>
      </c>
      <c r="C8" s="22" t="s">
        <v>53</v>
      </c>
      <c r="F8" s="47"/>
      <c r="G8" s="48"/>
    </row>
    <row r="9" spans="1:18" ht="17" thickBot="1">
      <c r="A9" s="26" t="s">
        <v>51</v>
      </c>
      <c r="B9" s="18">
        <v>2.3623299251269726E-98</v>
      </c>
      <c r="C9" s="19">
        <v>3.3500057751903505E-120</v>
      </c>
      <c r="G9" s="47"/>
    </row>
    <row r="13" spans="1:18">
      <c r="A13" s="24" t="s">
        <v>96</v>
      </c>
      <c r="K13" s="47"/>
      <c r="L13" s="47"/>
      <c r="M13" s="47"/>
      <c r="N13" s="47"/>
      <c r="O13" s="47"/>
      <c r="P13" s="47"/>
      <c r="Q13" s="47"/>
      <c r="R13" s="47"/>
    </row>
    <row r="14" spans="1:18">
      <c r="A14" t="s">
        <v>97</v>
      </c>
      <c r="B14" s="46" t="s">
        <v>54</v>
      </c>
      <c r="C14" s="46"/>
      <c r="F14" t="s">
        <v>97</v>
      </c>
      <c r="G14" s="46" t="s">
        <v>54</v>
      </c>
      <c r="H14" s="46"/>
      <c r="K14" s="47"/>
      <c r="L14" s="48"/>
      <c r="M14" s="47"/>
      <c r="N14" s="47"/>
      <c r="O14" s="47"/>
      <c r="P14" s="47"/>
      <c r="Q14" s="48"/>
      <c r="R14" s="47"/>
    </row>
    <row r="15" spans="1:18">
      <c r="A15" s="46" t="s">
        <v>98</v>
      </c>
      <c r="B15">
        <v>58</v>
      </c>
      <c r="C15">
        <f>7920-B15</f>
        <v>7862</v>
      </c>
      <c r="D15" s="2"/>
      <c r="E15" s="2"/>
      <c r="F15" s="46" t="s">
        <v>98</v>
      </c>
      <c r="G15">
        <v>58</v>
      </c>
      <c r="H15">
        <f>7920-G15</f>
        <v>7862</v>
      </c>
      <c r="J15" s="46"/>
      <c r="K15" s="48"/>
      <c r="L15" s="47"/>
      <c r="M15" s="47"/>
      <c r="N15" s="47"/>
      <c r="O15" s="47"/>
      <c r="P15" s="48"/>
      <c r="Q15" s="47"/>
      <c r="R15" s="47"/>
    </row>
    <row r="16" spans="1:18">
      <c r="A16" s="46" t="s">
        <v>1</v>
      </c>
      <c r="B16">
        <v>365</v>
      </c>
      <c r="C16">
        <f>4764-B16</f>
        <v>4399</v>
      </c>
      <c r="F16" s="46" t="s">
        <v>2</v>
      </c>
      <c r="G16">
        <v>673</v>
      </c>
      <c r="H16">
        <f>7908-G16</f>
        <v>7235</v>
      </c>
      <c r="J16" s="46"/>
      <c r="K16" s="48"/>
      <c r="L16" s="47"/>
      <c r="M16" s="47"/>
      <c r="N16" s="47"/>
      <c r="O16" s="47"/>
      <c r="P16" s="48"/>
      <c r="Q16" s="47"/>
      <c r="R16" s="47"/>
    </row>
    <row r="17" spans="1:18">
      <c r="A17" s="46"/>
      <c r="B17" s="46" t="s">
        <v>49</v>
      </c>
      <c r="F17" s="47"/>
      <c r="G17" s="48" t="s">
        <v>50</v>
      </c>
      <c r="H17" s="47"/>
      <c r="J17" s="46"/>
      <c r="K17" s="47"/>
      <c r="L17" s="48"/>
      <c r="M17" s="47"/>
      <c r="N17" s="47"/>
      <c r="O17" s="47"/>
      <c r="P17" s="47"/>
      <c r="Q17" s="48"/>
      <c r="R17" s="47"/>
    </row>
    <row r="18" spans="1:18">
      <c r="A18" s="24" t="s">
        <v>51</v>
      </c>
      <c r="B18" s="25">
        <v>2.3623299251269726E-98</v>
      </c>
      <c r="G18" s="25">
        <v>3.3500057751903505E-120</v>
      </c>
      <c r="K18" s="47"/>
      <c r="L18" s="47"/>
      <c r="M18" s="47"/>
      <c r="N18" s="47"/>
      <c r="O18" s="47"/>
      <c r="P18" s="47"/>
      <c r="Q18" s="47"/>
      <c r="R18" s="47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workbookViewId="0">
      <selection activeCell="A14" sqref="A14"/>
    </sheetView>
  </sheetViews>
  <sheetFormatPr baseColWidth="10" defaultRowHeight="15" x14ac:dyDescent="0"/>
  <cols>
    <col min="1" max="1" width="20.5" customWidth="1"/>
  </cols>
  <sheetData>
    <row r="1" spans="1:8">
      <c r="A1" s="20" t="s">
        <v>55</v>
      </c>
      <c r="B1" s="21" t="s">
        <v>5</v>
      </c>
      <c r="C1" s="21" t="s">
        <v>6</v>
      </c>
      <c r="D1" s="21" t="s">
        <v>1</v>
      </c>
      <c r="E1" s="22" t="s">
        <v>2</v>
      </c>
    </row>
    <row r="2" spans="1:8" ht="17" thickBot="1">
      <c r="A2" s="17"/>
      <c r="B2" s="18">
        <v>0.94424460431654678</v>
      </c>
      <c r="C2" s="18">
        <v>1.032593200080451</v>
      </c>
      <c r="D2" s="18">
        <v>5.0127094705985868</v>
      </c>
      <c r="E2" s="19">
        <v>3.6940010687193192</v>
      </c>
    </row>
    <row r="7" spans="1:8" ht="17" thickBot="1"/>
    <row r="8" spans="1:8">
      <c r="A8" s="20"/>
      <c r="B8" s="21" t="s">
        <v>52</v>
      </c>
      <c r="C8" s="22" t="s">
        <v>53</v>
      </c>
    </row>
    <row r="9" spans="1:8" ht="17" thickBot="1">
      <c r="A9" s="26" t="s">
        <v>51</v>
      </c>
      <c r="B9" s="18">
        <v>1.3408227587910302E-41</v>
      </c>
      <c r="C9" s="19">
        <v>3.7111830208959334E-31</v>
      </c>
    </row>
    <row r="14" spans="1:8">
      <c r="A14" s="24" t="s">
        <v>96</v>
      </c>
    </row>
    <row r="15" spans="1:8">
      <c r="A15" t="s">
        <v>97</v>
      </c>
      <c r="B15" s="46" t="s">
        <v>55</v>
      </c>
      <c r="F15" t="s">
        <v>97</v>
      </c>
      <c r="G15" s="46" t="s">
        <v>55</v>
      </c>
    </row>
    <row r="16" spans="1:8">
      <c r="A16" s="46" t="s">
        <v>98</v>
      </c>
      <c r="B16">
        <v>78</v>
      </c>
      <c r="C16">
        <v>7842</v>
      </c>
      <c r="F16" s="46" t="s">
        <v>98</v>
      </c>
      <c r="G16">
        <v>78</v>
      </c>
      <c r="H16">
        <v>7842</v>
      </c>
    </row>
    <row r="17" spans="1:8">
      <c r="A17" s="46" t="s">
        <v>1</v>
      </c>
      <c r="B17">
        <v>228</v>
      </c>
      <c r="C17">
        <v>4536</v>
      </c>
      <c r="F17" s="46" t="s">
        <v>2</v>
      </c>
      <c r="G17">
        <v>301</v>
      </c>
      <c r="H17">
        <v>7607</v>
      </c>
    </row>
    <row r="18" spans="1:8">
      <c r="A18" s="46"/>
      <c r="B18" s="46" t="s">
        <v>56</v>
      </c>
      <c r="G18" s="46" t="s">
        <v>57</v>
      </c>
    </row>
    <row r="19" spans="1:8">
      <c r="A19" s="24" t="s">
        <v>51</v>
      </c>
      <c r="B19" s="25">
        <v>1.3408227587910302E-41</v>
      </c>
      <c r="G19" s="25">
        <v>3.7111830208959334E-31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activeCell="H23" sqref="H23"/>
    </sheetView>
  </sheetViews>
  <sheetFormatPr baseColWidth="10" defaultRowHeight="15" x14ac:dyDescent="0"/>
  <sheetData>
    <row r="1" spans="1:3">
      <c r="A1" s="83" t="s">
        <v>106</v>
      </c>
      <c r="B1" s="46" t="s">
        <v>19</v>
      </c>
      <c r="C1" s="46"/>
    </row>
    <row r="2" spans="1:3">
      <c r="B2" s="46" t="s">
        <v>107</v>
      </c>
      <c r="C2" s="46" t="s">
        <v>108</v>
      </c>
    </row>
    <row r="3" spans="1:3">
      <c r="B3">
        <v>1</v>
      </c>
      <c r="C3">
        <v>0.56059999999999999</v>
      </c>
    </row>
    <row r="4" spans="1:3">
      <c r="B4">
        <v>1</v>
      </c>
      <c r="C4">
        <v>0.46870000000000001</v>
      </c>
    </row>
    <row r="5" spans="1:3">
      <c r="B5">
        <v>1</v>
      </c>
      <c r="C5">
        <v>0.42520000000000002</v>
      </c>
    </row>
    <row r="6" spans="1:3">
      <c r="B6">
        <v>1</v>
      </c>
      <c r="C6">
        <v>0.35980000000000001</v>
      </c>
    </row>
    <row r="8" spans="1:3" ht="17" thickBot="1"/>
    <row r="9" spans="1:3" ht="17" thickBot="1">
      <c r="A9" s="87" t="s">
        <v>3</v>
      </c>
      <c r="B9" s="88">
        <f>AVERAGE(B3:B8)</f>
        <v>1</v>
      </c>
      <c r="C9" s="89">
        <f>AVERAGE(C3:C8)</f>
        <v>0.45357500000000006</v>
      </c>
    </row>
    <row r="10" spans="1:3">
      <c r="A10" t="s">
        <v>75</v>
      </c>
      <c r="C10">
        <f>STDEV(C3:C6)</f>
        <v>8.4225901598023387E-2</v>
      </c>
    </row>
    <row r="11" spans="1:3" ht="17" thickBot="1"/>
    <row r="12" spans="1:3" ht="17" thickBot="1">
      <c r="A12" s="87" t="s">
        <v>4</v>
      </c>
      <c r="B12" s="90"/>
      <c r="C12" s="89">
        <f>C10/2</f>
        <v>4.2112950799011693E-2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opLeftCell="A16" workbookViewId="0">
      <selection activeCell="F44" sqref="F44"/>
    </sheetView>
  </sheetViews>
  <sheetFormatPr baseColWidth="10" defaultRowHeight="15" x14ac:dyDescent="0"/>
  <cols>
    <col min="1" max="1" width="39" customWidth="1"/>
  </cols>
  <sheetData>
    <row r="1" spans="1:11" ht="17" thickBot="1"/>
    <row r="2" spans="1:11">
      <c r="B2" s="11"/>
      <c r="C2" s="21" t="s">
        <v>19</v>
      </c>
      <c r="D2" s="21" t="s">
        <v>20</v>
      </c>
      <c r="E2" s="21" t="s">
        <v>21</v>
      </c>
      <c r="F2" s="21" t="s">
        <v>22</v>
      </c>
      <c r="G2" s="21" t="s">
        <v>23</v>
      </c>
      <c r="H2" s="21" t="s">
        <v>24</v>
      </c>
      <c r="I2" s="21" t="s">
        <v>33</v>
      </c>
      <c r="J2" s="21" t="s">
        <v>25</v>
      </c>
      <c r="K2" s="22" t="s">
        <v>26</v>
      </c>
    </row>
    <row r="3" spans="1:11">
      <c r="B3" s="23" t="s">
        <v>34</v>
      </c>
      <c r="C3" s="15">
        <v>1</v>
      </c>
      <c r="D3" s="15">
        <v>1</v>
      </c>
      <c r="E3" s="15">
        <v>1</v>
      </c>
      <c r="F3" s="15">
        <v>1</v>
      </c>
      <c r="G3" s="15">
        <v>1</v>
      </c>
      <c r="H3" s="15">
        <v>1</v>
      </c>
      <c r="I3" s="15">
        <v>1</v>
      </c>
      <c r="J3" s="15">
        <v>1</v>
      </c>
      <c r="K3" s="16">
        <v>1</v>
      </c>
    </row>
    <row r="4" spans="1:11">
      <c r="B4" s="23" t="s">
        <v>35</v>
      </c>
      <c r="C4" s="15">
        <v>0.95401050467359838</v>
      </c>
      <c r="D4" s="15">
        <v>0.94615942616173776</v>
      </c>
      <c r="E4" s="15">
        <v>1.0289810971147013</v>
      </c>
      <c r="F4" s="15">
        <v>0.92699377697516161</v>
      </c>
      <c r="G4" s="15">
        <v>1.0607159206924861</v>
      </c>
      <c r="H4" s="15">
        <v>1.1180829065847686</v>
      </c>
      <c r="I4" s="15">
        <v>1.0542153384225992</v>
      </c>
      <c r="J4" s="15">
        <v>1.0540939055709571</v>
      </c>
      <c r="K4" s="16">
        <v>0.94017809128312357</v>
      </c>
    </row>
    <row r="5" spans="1:11">
      <c r="B5" s="23" t="s">
        <v>36</v>
      </c>
      <c r="C5" s="15">
        <v>0.33357147379622076</v>
      </c>
      <c r="D5" s="15">
        <v>0.68519035806735806</v>
      </c>
      <c r="E5" s="15">
        <v>0.49517724140495051</v>
      </c>
      <c r="F5" s="15">
        <v>0.58605425803946276</v>
      </c>
      <c r="G5" s="15">
        <v>0.70667627206301142</v>
      </c>
      <c r="H5" s="15">
        <v>0.78601378572229263</v>
      </c>
      <c r="I5" s="15">
        <v>1.3344940481305863</v>
      </c>
      <c r="J5" s="15">
        <v>0.85690993778114144</v>
      </c>
      <c r="K5" s="16">
        <v>0.577245526183637</v>
      </c>
    </row>
    <row r="6" spans="1:11">
      <c r="B6" s="23" t="s">
        <v>37</v>
      </c>
      <c r="C6" s="15">
        <v>0.8812170959745399</v>
      </c>
      <c r="D6" s="15">
        <v>0.94610898850098435</v>
      </c>
      <c r="E6" s="15">
        <v>0.86292769506760625</v>
      </c>
      <c r="F6" s="15">
        <v>0.83183655590612793</v>
      </c>
      <c r="G6" s="15">
        <v>1.3478880164865508</v>
      </c>
      <c r="H6" s="15">
        <v>0.90778033841895478</v>
      </c>
      <c r="I6" s="15">
        <v>1.6844166370114002</v>
      </c>
      <c r="J6" s="15">
        <v>1.0558616120214876</v>
      </c>
      <c r="K6" s="16">
        <v>0.72488046666089867</v>
      </c>
    </row>
    <row r="7" spans="1:11">
      <c r="B7" s="23"/>
      <c r="C7" s="15"/>
      <c r="D7" s="15"/>
      <c r="E7" s="15"/>
      <c r="F7" s="15"/>
      <c r="G7" s="15"/>
      <c r="H7" s="15"/>
      <c r="I7" s="15"/>
      <c r="J7" s="15"/>
      <c r="K7" s="16"/>
    </row>
    <row r="8" spans="1:11">
      <c r="B8" s="23" t="s">
        <v>4</v>
      </c>
      <c r="C8" s="15"/>
      <c r="D8" s="15"/>
      <c r="E8" s="15"/>
      <c r="F8" s="15"/>
      <c r="G8" s="15"/>
      <c r="H8" s="15"/>
      <c r="I8" s="15"/>
      <c r="J8" s="15"/>
      <c r="K8" s="16"/>
    </row>
    <row r="9" spans="1:11">
      <c r="B9" s="23" t="s">
        <v>35</v>
      </c>
      <c r="C9" s="15">
        <v>0.13621685986343079</v>
      </c>
      <c r="D9" s="15">
        <v>0.20814208435682</v>
      </c>
      <c r="E9" s="15">
        <v>0.23735453799144826</v>
      </c>
      <c r="F9" s="15">
        <v>0.14553511925017254</v>
      </c>
      <c r="G9" s="15">
        <v>0.23058643072276633</v>
      </c>
      <c r="H9" s="15">
        <v>0.18068790036642884</v>
      </c>
      <c r="I9" s="15">
        <v>0.18575557373241353</v>
      </c>
      <c r="J9" s="15">
        <v>5.7802555938348273E-2</v>
      </c>
      <c r="K9" s="16">
        <v>0.22927183260354111</v>
      </c>
    </row>
    <row r="10" spans="1:11">
      <c r="B10" s="23" t="s">
        <v>36</v>
      </c>
      <c r="C10" s="15">
        <v>0.12706393402960151</v>
      </c>
      <c r="D10" s="15">
        <v>2.551432106526633E-2</v>
      </c>
      <c r="E10" s="15">
        <v>5.1791192263100222E-2</v>
      </c>
      <c r="F10" s="15">
        <v>4.6937304816249713E-2</v>
      </c>
      <c r="G10" s="15">
        <v>7.1455851468635131E-2</v>
      </c>
      <c r="H10" s="15">
        <v>6.3047668534167003E-2</v>
      </c>
      <c r="I10" s="15">
        <v>6.4758503348773561E-2</v>
      </c>
      <c r="J10" s="15">
        <v>3.2185853915659292E-2</v>
      </c>
      <c r="K10" s="16">
        <v>9.6158366145228505E-2</v>
      </c>
    </row>
    <row r="11" spans="1:11" ht="17" thickBot="1">
      <c r="B11" s="26" t="s">
        <v>37</v>
      </c>
      <c r="C11" s="18">
        <v>2.5291513423122389E-2</v>
      </c>
      <c r="D11" s="18">
        <v>3.4542862205550716E-2</v>
      </c>
      <c r="E11" s="18">
        <v>2.1988212887378615E-2</v>
      </c>
      <c r="F11" s="18">
        <v>2.80004524288913E-2</v>
      </c>
      <c r="G11" s="18">
        <v>3.9182361801327899E-2</v>
      </c>
      <c r="H11" s="18">
        <v>3.9620183972888252E-2</v>
      </c>
      <c r="I11" s="18">
        <v>3.9691235708928928E-2</v>
      </c>
      <c r="J11" s="18">
        <v>2.3144317167246097E-2</v>
      </c>
      <c r="K11" s="19">
        <v>4.8084592515529809E-2</v>
      </c>
    </row>
    <row r="12" spans="1:11" ht="17" thickBot="1"/>
    <row r="13" spans="1:11">
      <c r="A13" s="1" t="s">
        <v>42</v>
      </c>
      <c r="C13" s="3">
        <v>9.6691118816145635E-4</v>
      </c>
      <c r="D13" s="4">
        <v>1.3862647768710209E-2</v>
      </c>
      <c r="E13" s="4">
        <v>3.2237011509322046E-2</v>
      </c>
      <c r="F13" s="4">
        <v>4.5828836708445779E-2</v>
      </c>
      <c r="G13" s="4">
        <v>2.3470631818264899E-2</v>
      </c>
      <c r="H13" s="36">
        <v>8.6607449074459344E-2</v>
      </c>
      <c r="I13" s="36">
        <v>5.905416133928746E-2</v>
      </c>
      <c r="J13" s="36">
        <v>0.33049701502585327</v>
      </c>
      <c r="K13" s="5">
        <v>7.3370968565888203E-3</v>
      </c>
    </row>
    <row r="14" spans="1:11" ht="17" thickBot="1">
      <c r="A14" s="1" t="s">
        <v>43</v>
      </c>
      <c r="C14" s="8">
        <v>1.4487091824523716E-4</v>
      </c>
      <c r="D14" s="9">
        <v>2.9577510087598268E-3</v>
      </c>
      <c r="E14" s="9">
        <v>2.3360079502915911E-4</v>
      </c>
      <c r="F14" s="9">
        <v>1.2153493177078627E-3</v>
      </c>
      <c r="G14" s="9">
        <v>4.084900800991876E-4</v>
      </c>
      <c r="H14" s="37">
        <v>6.9672853253920017E-2</v>
      </c>
      <c r="I14" s="9">
        <v>1.6647091843790249E-2</v>
      </c>
      <c r="J14" s="9">
        <v>2.6114372078435782E-3</v>
      </c>
      <c r="K14" s="10">
        <v>4.9477685509999168E-2</v>
      </c>
    </row>
    <row r="21" spans="1:10">
      <c r="A21" s="24" t="s">
        <v>96</v>
      </c>
    </row>
    <row r="22" spans="1:10">
      <c r="B22" s="46" t="s">
        <v>19</v>
      </c>
      <c r="C22" s="46" t="s">
        <v>26</v>
      </c>
      <c r="D22" s="46" t="s">
        <v>25</v>
      </c>
      <c r="E22" s="46" t="s">
        <v>24</v>
      </c>
      <c r="F22" s="46" t="s">
        <v>21</v>
      </c>
      <c r="G22" s="46" t="s">
        <v>22</v>
      </c>
      <c r="H22" s="46" t="s">
        <v>23</v>
      </c>
      <c r="I22" s="46" t="s">
        <v>33</v>
      </c>
      <c r="J22" s="46" t="s">
        <v>20</v>
      </c>
    </row>
    <row r="23" spans="1:10">
      <c r="A23" t="s">
        <v>102</v>
      </c>
      <c r="B23">
        <v>1</v>
      </c>
      <c r="C23">
        <v>1</v>
      </c>
      <c r="D23">
        <v>1</v>
      </c>
      <c r="E23">
        <v>1</v>
      </c>
      <c r="F23">
        <v>1</v>
      </c>
      <c r="G23">
        <v>1</v>
      </c>
      <c r="H23">
        <v>1</v>
      </c>
      <c r="I23">
        <v>1</v>
      </c>
      <c r="J23">
        <v>1</v>
      </c>
    </row>
    <row r="24" spans="1:10">
      <c r="A24" t="s">
        <v>102</v>
      </c>
      <c r="B24">
        <v>0.81066983359197797</v>
      </c>
      <c r="C24">
        <v>0.86593632892484396</v>
      </c>
      <c r="D24">
        <v>1.3851094681109253</v>
      </c>
      <c r="E24">
        <v>1.32625920896056</v>
      </c>
      <c r="F24">
        <v>1.1368169732360145</v>
      </c>
      <c r="G24">
        <v>1.0851094681109299</v>
      </c>
      <c r="H24">
        <v>1.10163604952685</v>
      </c>
      <c r="I24">
        <v>1.2834258975629036</v>
      </c>
      <c r="J24">
        <v>1.0974475795349801</v>
      </c>
    </row>
    <row r="25" spans="1:10">
      <c r="A25" t="s">
        <v>102</v>
      </c>
      <c r="B25">
        <v>0.82829838635664998</v>
      </c>
      <c r="C25">
        <v>0.78458409789674943</v>
      </c>
      <c r="D25">
        <v>0.93303299153680652</v>
      </c>
      <c r="E25">
        <v>1.0867348625260569</v>
      </c>
      <c r="F25">
        <v>0.801069877589622</v>
      </c>
      <c r="G25">
        <v>0.772198734711523</v>
      </c>
      <c r="H25">
        <v>0.85856543643775129</v>
      </c>
      <c r="I25">
        <v>0.90437937756108733</v>
      </c>
      <c r="J25">
        <v>0.93949832896809538</v>
      </c>
    </row>
    <row r="26" spans="1:10">
      <c r="A26" s="24" t="s">
        <v>78</v>
      </c>
      <c r="B26" s="84">
        <v>0.16109999999999999</v>
      </c>
      <c r="C26" s="84">
        <v>0.73199999999999998</v>
      </c>
      <c r="D26" s="84">
        <v>0.26290000000000002</v>
      </c>
      <c r="E26" s="84">
        <v>0.49569999999999997</v>
      </c>
      <c r="F26" s="84">
        <v>0.79679999999999995</v>
      </c>
      <c r="G26" s="84">
        <v>0.50829999999999997</v>
      </c>
      <c r="H26" s="84">
        <v>0.82</v>
      </c>
      <c r="I26" s="84">
        <v>0.46789999999999998</v>
      </c>
      <c r="J26" s="84">
        <v>0.74360000000000004</v>
      </c>
    </row>
    <row r="27" spans="1:10">
      <c r="A27" t="s">
        <v>103</v>
      </c>
      <c r="B27">
        <v>0.8038509907431507</v>
      </c>
      <c r="C27">
        <v>0.74742462431746781</v>
      </c>
      <c r="D27">
        <v>1.1057306533202684</v>
      </c>
      <c r="E27">
        <v>1.1211660780285089</v>
      </c>
      <c r="F27">
        <v>0.91066983359197751</v>
      </c>
      <c r="G27">
        <v>0.87964907592243524</v>
      </c>
      <c r="H27">
        <v>0.91700404320467233</v>
      </c>
      <c r="I27">
        <v>0.98965665641520539</v>
      </c>
      <c r="J27">
        <v>0.82072027594555408</v>
      </c>
    </row>
    <row r="28" spans="1:10">
      <c r="A28" t="s">
        <v>103</v>
      </c>
      <c r="B28">
        <v>0.69979293279759758</v>
      </c>
      <c r="C28">
        <v>0.61557220667245804</v>
      </c>
      <c r="D28">
        <v>1.11728713807222</v>
      </c>
      <c r="E28">
        <v>1.053361035954836</v>
      </c>
      <c r="F28">
        <v>0.73204284797281316</v>
      </c>
      <c r="G28">
        <v>0.70466037757101108</v>
      </c>
      <c r="H28">
        <v>0.79278413661028491</v>
      </c>
      <c r="I28">
        <v>0.91700404320467011</v>
      </c>
      <c r="J28">
        <v>0.77376238447602008</v>
      </c>
    </row>
    <row r="29" spans="1:10">
      <c r="A29" t="s">
        <v>103</v>
      </c>
      <c r="B29">
        <v>1.01395947979003</v>
      </c>
      <c r="C29">
        <v>1.1289644048061298</v>
      </c>
      <c r="D29">
        <v>1.27461595313841</v>
      </c>
      <c r="E29">
        <v>1.6414832176209955</v>
      </c>
      <c r="F29">
        <v>1.3803173533966273</v>
      </c>
      <c r="G29">
        <v>1.06439746942305</v>
      </c>
      <c r="H29">
        <v>1.43014466480525</v>
      </c>
      <c r="I29">
        <v>1.4539725173203097</v>
      </c>
      <c r="J29">
        <v>1.2789523376519329</v>
      </c>
    </row>
    <row r="30" spans="1:10">
      <c r="A30" s="24" t="s">
        <v>78</v>
      </c>
      <c r="B30" s="84">
        <v>0.63239999999999996</v>
      </c>
      <c r="C30" s="84">
        <v>0.47720000000000001</v>
      </c>
      <c r="D30" s="84">
        <v>0.11700000000000001</v>
      </c>
      <c r="E30" s="84">
        <v>0.2016</v>
      </c>
      <c r="F30" s="84">
        <v>0.51570000000000005</v>
      </c>
      <c r="G30" s="84">
        <v>0.97009999999999996</v>
      </c>
      <c r="H30" s="84">
        <v>0.35310000000000002</v>
      </c>
      <c r="I30" s="84">
        <v>0.23880000000000001</v>
      </c>
      <c r="J30" s="84">
        <v>0.16089999999999999</v>
      </c>
    </row>
    <row r="31" spans="1:10">
      <c r="A31" t="s">
        <v>104</v>
      </c>
      <c r="B31">
        <v>0.26701635201196333</v>
      </c>
      <c r="C31">
        <v>0.44906618644196761</v>
      </c>
      <c r="D31">
        <v>0.92980494261316149</v>
      </c>
      <c r="E31">
        <v>0.87964907592243702</v>
      </c>
      <c r="F31">
        <v>0.47797265879687073</v>
      </c>
      <c r="G31">
        <v>0.57834409195264336</v>
      </c>
      <c r="H31">
        <v>0.69979293279759691</v>
      </c>
      <c r="I31">
        <v>1.3899182198423368</v>
      </c>
      <c r="J31">
        <v>0.67593784695812331</v>
      </c>
    </row>
    <row r="32" spans="1:10">
      <c r="A32" t="s">
        <v>104</v>
      </c>
      <c r="B32">
        <v>0.25971477582441599</v>
      </c>
      <c r="C32">
        <v>0.49654624771851835</v>
      </c>
      <c r="D32">
        <v>0.99654026282786845</v>
      </c>
      <c r="E32">
        <v>0.97942029758692672</v>
      </c>
      <c r="F32">
        <v>0.52304246989626502</v>
      </c>
      <c r="G32">
        <v>0.58035195719186072</v>
      </c>
      <c r="H32">
        <v>0.76577899854719156</v>
      </c>
      <c r="I32">
        <v>1.5583291593209982</v>
      </c>
      <c r="J32">
        <v>0.7219458323263136</v>
      </c>
    </row>
    <row r="33" spans="1:10">
      <c r="A33" t="s">
        <v>104</v>
      </c>
      <c r="B33">
        <v>0.35355339059327379</v>
      </c>
      <c r="C33">
        <v>0.58438862428062299</v>
      </c>
      <c r="D33">
        <v>0.91700404320467122</v>
      </c>
      <c r="E33">
        <v>0.82359101726757311</v>
      </c>
      <c r="F33">
        <v>0.45375957765858027</v>
      </c>
      <c r="G33">
        <v>0.5158415896506795</v>
      </c>
      <c r="H33">
        <v>0.62633221931206284</v>
      </c>
      <c r="I33">
        <v>1.3058597870889175</v>
      </c>
      <c r="J33">
        <v>0.6830023751939831</v>
      </c>
    </row>
    <row r="34" spans="1:10">
      <c r="A34" s="24" t="s">
        <v>78</v>
      </c>
      <c r="B34" s="84">
        <v>0.13370000000000001</v>
      </c>
      <c r="C34" s="84">
        <v>0.67430000000000001</v>
      </c>
      <c r="D34" s="84">
        <v>0.2873</v>
      </c>
      <c r="E34" s="84">
        <v>0.69330000000000003</v>
      </c>
      <c r="F34" s="84">
        <v>0.67130000000000001</v>
      </c>
      <c r="G34" s="84">
        <v>5.228E-2</v>
      </c>
      <c r="H34" s="84">
        <v>0.94089999999999996</v>
      </c>
      <c r="I34" s="84">
        <v>0.6361</v>
      </c>
      <c r="J34" s="84">
        <v>0.2732</v>
      </c>
    </row>
    <row r="35" spans="1:10">
      <c r="A35" t="s">
        <v>105</v>
      </c>
      <c r="B35">
        <v>0.78236679323422897</v>
      </c>
      <c r="C35">
        <v>0.61344248862690232</v>
      </c>
      <c r="D35">
        <v>1.2099940892192944</v>
      </c>
      <c r="E35">
        <v>1.0867348625260596</v>
      </c>
      <c r="F35">
        <v>0.81507233240262433</v>
      </c>
      <c r="G35">
        <v>0.78458409789675287</v>
      </c>
      <c r="H35">
        <v>1.4093207551420186</v>
      </c>
      <c r="I35">
        <v>1.6759742693358963</v>
      </c>
      <c r="J35">
        <v>1.0104251826492674</v>
      </c>
    </row>
    <row r="36" spans="1:10">
      <c r="A36" t="s">
        <v>105</v>
      </c>
      <c r="B36">
        <v>0.74483873156135172</v>
      </c>
      <c r="C36">
        <v>0.61770931856346489</v>
      </c>
      <c r="D36">
        <v>1.1566881839052896</v>
      </c>
      <c r="E36">
        <v>1.0388591032976635</v>
      </c>
      <c r="F36">
        <v>0.8615461597120162</v>
      </c>
      <c r="G36">
        <v>0.76577899854719245</v>
      </c>
      <c r="H36">
        <v>1.2657565939702797</v>
      </c>
      <c r="I36">
        <v>1.8596098852263185</v>
      </c>
      <c r="J36">
        <v>0.93949832896809427</v>
      </c>
    </row>
    <row r="37" spans="1:10">
      <c r="A37" t="s">
        <v>105</v>
      </c>
      <c r="B37">
        <v>0.79829838635665029</v>
      </c>
      <c r="C37">
        <v>0.6901586766983141</v>
      </c>
      <c r="D37">
        <v>1.1368169732360129</v>
      </c>
      <c r="E37">
        <v>0.9726549474122842</v>
      </c>
      <c r="F37">
        <v>0.8585654364377544</v>
      </c>
      <c r="G37">
        <v>0.82645031815421155</v>
      </c>
      <c r="H37">
        <v>1.3149427602050687</v>
      </c>
      <c r="I37">
        <v>1.8340080864093402</v>
      </c>
      <c r="J37">
        <v>0.9233583100086854</v>
      </c>
    </row>
    <row r="38" spans="1:10">
      <c r="A38" s="24" t="s">
        <v>78</v>
      </c>
      <c r="B38" s="84">
        <v>0.56240000000000001</v>
      </c>
      <c r="C38" s="84">
        <v>9.4549999999999995E-2</v>
      </c>
      <c r="D38" s="84">
        <v>0.50739999999999996</v>
      </c>
      <c r="E38" s="84">
        <v>0.82330000000000003</v>
      </c>
      <c r="F38" s="84">
        <v>0.1095</v>
      </c>
      <c r="G38" s="84">
        <v>0.58740000000000003</v>
      </c>
      <c r="H38" s="84">
        <v>0.65659999999999996</v>
      </c>
      <c r="I38" s="84">
        <v>0.2465</v>
      </c>
      <c r="J38" s="84">
        <v>0.33450000000000002</v>
      </c>
    </row>
    <row r="39" spans="1:10">
      <c r="B39" s="24" t="s">
        <v>82</v>
      </c>
      <c r="C39" s="24" t="s">
        <v>82</v>
      </c>
      <c r="D39" s="24" t="s">
        <v>82</v>
      </c>
      <c r="E39" s="24" t="s">
        <v>82</v>
      </c>
      <c r="F39" s="24" t="s">
        <v>82</v>
      </c>
      <c r="G39" s="24" t="s">
        <v>82</v>
      </c>
      <c r="H39" s="24" t="s">
        <v>82</v>
      </c>
      <c r="I39" s="24" t="s">
        <v>82</v>
      </c>
      <c r="J39" s="24" t="s">
        <v>82</v>
      </c>
    </row>
    <row r="40" spans="1:10">
      <c r="B40" s="85">
        <v>0.1925</v>
      </c>
      <c r="C40" s="85">
        <v>0.1198</v>
      </c>
      <c r="D40" s="84">
        <v>6.7699999999999996E-2</v>
      </c>
      <c r="E40" s="84">
        <v>0.16930000000000001</v>
      </c>
      <c r="F40" s="86">
        <v>1.41E-2</v>
      </c>
      <c r="G40" s="86">
        <v>2.07E-2</v>
      </c>
      <c r="H40" s="84">
        <v>0.1215</v>
      </c>
      <c r="I40" s="84">
        <v>0.54039999999999999</v>
      </c>
      <c r="J40" s="86">
        <v>2.1600000000000001E-2</v>
      </c>
    </row>
    <row r="42" spans="1:10">
      <c r="A42" s="24" t="s">
        <v>42</v>
      </c>
      <c r="B42" s="25">
        <f>TTEST(B23:B25,B31:B33,2,2)</f>
        <v>9.6691118816145635E-4</v>
      </c>
      <c r="C42" s="25">
        <f t="shared" ref="C42:I42" si="0">TTEST(C23:C25,C31:C33,2,2)</f>
        <v>7.3370968565888203E-3</v>
      </c>
      <c r="D42" s="33">
        <f t="shared" si="0"/>
        <v>0.33049701502585327</v>
      </c>
      <c r="E42" s="33">
        <f t="shared" si="0"/>
        <v>8.6607449074459344E-2</v>
      </c>
      <c r="F42" s="25">
        <f>TTEST(F23:F25,F31:F33,2,3)</f>
        <v>3.2237011509322046E-2</v>
      </c>
      <c r="G42" s="25">
        <f>TTEST(G23:G25,G31:G33,2,3)</f>
        <v>4.5828836708445779E-2</v>
      </c>
      <c r="H42" s="25">
        <f t="shared" si="0"/>
        <v>2.3470631818264899E-2</v>
      </c>
      <c r="I42" s="34">
        <f t="shared" si="0"/>
        <v>5.905416133928746E-2</v>
      </c>
      <c r="J42" s="25">
        <f>TTEST(J23:J25,J31:J33,2,3)</f>
        <v>1.3862647768710209E-2</v>
      </c>
    </row>
    <row r="43" spans="1:10">
      <c r="A43" s="24" t="s">
        <v>43</v>
      </c>
      <c r="B43" s="25">
        <f t="shared" ref="B43:I43" si="1">TTEST(B31:B33,B35:B37,2,2)</f>
        <v>1.4487091824523716E-4</v>
      </c>
      <c r="C43" s="35">
        <f t="shared" si="1"/>
        <v>4.9477685509999168E-2</v>
      </c>
      <c r="D43" s="25">
        <f t="shared" si="1"/>
        <v>2.6114372078435782E-3</v>
      </c>
      <c r="E43" s="33">
        <f t="shared" si="1"/>
        <v>6.9672853253920017E-2</v>
      </c>
      <c r="F43" s="25">
        <f>TTEST(F31:F33,F35:F37,2,3)</f>
        <v>2.3360079502915911E-4</v>
      </c>
      <c r="G43" s="25">
        <f>TTEST(G31:G33,G35:G37,2,3)</f>
        <v>1.2153493177078627E-3</v>
      </c>
      <c r="H43" s="25">
        <f t="shared" si="1"/>
        <v>4.084900800991876E-4</v>
      </c>
      <c r="I43" s="25">
        <f t="shared" si="1"/>
        <v>1.6647091843790249E-2</v>
      </c>
      <c r="J43" s="25">
        <f>TTEST(J31:J33,J35:J37,2,3)</f>
        <v>2.9577510087598268E-3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"/>
  <sheetViews>
    <sheetView topLeftCell="A19" workbookViewId="0">
      <selection activeCell="C14" sqref="C14"/>
    </sheetView>
  </sheetViews>
  <sheetFormatPr baseColWidth="10" defaultRowHeight="15" x14ac:dyDescent="0"/>
  <cols>
    <col min="1" max="1" width="37.33203125" customWidth="1"/>
  </cols>
  <sheetData>
    <row r="1" spans="1:4" ht="17" thickBot="1"/>
    <row r="2" spans="1:4">
      <c r="B2" s="20"/>
      <c r="C2" s="21" t="s">
        <v>28</v>
      </c>
      <c r="D2" s="22" t="s">
        <v>29</v>
      </c>
    </row>
    <row r="3" spans="1:4">
      <c r="B3" s="23" t="s">
        <v>34</v>
      </c>
      <c r="C3" s="15">
        <v>1</v>
      </c>
      <c r="D3" s="16">
        <v>1</v>
      </c>
    </row>
    <row r="4" spans="1:4">
      <c r="B4" s="23" t="s">
        <v>35</v>
      </c>
      <c r="C4" s="15">
        <v>1.0490012259788342</v>
      </c>
      <c r="D4" s="16">
        <v>1.0073795575872662</v>
      </c>
    </row>
    <row r="5" spans="1:4">
      <c r="B5" s="23" t="s">
        <v>36</v>
      </c>
      <c r="C5" s="15">
        <v>2.0867726160230853</v>
      </c>
      <c r="D5" s="16">
        <v>1.8860291598820318</v>
      </c>
    </row>
    <row r="6" spans="1:4">
      <c r="B6" s="23" t="s">
        <v>37</v>
      </c>
      <c r="C6" s="15">
        <v>2.5014892233570047</v>
      </c>
      <c r="D6" s="16">
        <v>2.0549253465088904</v>
      </c>
    </row>
    <row r="7" spans="1:4">
      <c r="B7" s="23"/>
      <c r="C7" s="15"/>
      <c r="D7" s="16"/>
    </row>
    <row r="8" spans="1:4">
      <c r="B8" s="23" t="s">
        <v>4</v>
      </c>
      <c r="C8" s="15"/>
      <c r="D8" s="16"/>
    </row>
    <row r="9" spans="1:4">
      <c r="B9" s="23" t="s">
        <v>35</v>
      </c>
      <c r="C9" s="15">
        <v>0.31933274093628894</v>
      </c>
      <c r="D9" s="16">
        <v>0.32873046500071973</v>
      </c>
    </row>
    <row r="10" spans="1:4">
      <c r="B10" s="23" t="s">
        <v>36</v>
      </c>
      <c r="C10" s="15">
        <v>4.0915288356283955E-2</v>
      </c>
      <c r="D10" s="16">
        <v>1.9777867313509633E-2</v>
      </c>
    </row>
    <row r="11" spans="1:4" ht="17" thickBot="1">
      <c r="B11" s="26" t="s">
        <v>37</v>
      </c>
      <c r="C11" s="18">
        <v>5.7599559903216073E-2</v>
      </c>
      <c r="D11" s="19">
        <v>6.4708774441828515E-2</v>
      </c>
    </row>
    <row r="12" spans="1:4" ht="17" thickBot="1"/>
    <row r="13" spans="1:4" ht="17" thickBot="1">
      <c r="A13" s="1" t="s">
        <v>42</v>
      </c>
      <c r="C13" s="44">
        <v>1.26199080040543E-3</v>
      </c>
      <c r="D13" s="45">
        <v>8.5443860214685094E-4</v>
      </c>
    </row>
    <row r="20" spans="1:3">
      <c r="A20" s="24" t="s">
        <v>96</v>
      </c>
    </row>
    <row r="21" spans="1:3">
      <c r="B21" s="46" t="s">
        <v>28</v>
      </c>
      <c r="C21" s="46" t="s">
        <v>29</v>
      </c>
    </row>
    <row r="22" spans="1:3">
      <c r="A22" t="s">
        <v>102</v>
      </c>
      <c r="B22">
        <v>1</v>
      </c>
      <c r="C22">
        <v>1</v>
      </c>
    </row>
    <row r="23" spans="1:3">
      <c r="A23" t="s">
        <v>102</v>
      </c>
      <c r="B23">
        <v>1.0124323399999999</v>
      </c>
      <c r="C23">
        <v>0.90122703714513741</v>
      </c>
    </row>
    <row r="24" spans="1:3">
      <c r="A24" t="s">
        <v>102</v>
      </c>
      <c r="B24">
        <v>0.69495910992116738</v>
      </c>
      <c r="C24">
        <v>0.71944808949394801</v>
      </c>
    </row>
    <row r="25" spans="1:3">
      <c r="A25" s="24" t="s">
        <v>78</v>
      </c>
      <c r="B25" s="84">
        <v>6.6040000000000001E-2</v>
      </c>
      <c r="C25" s="84">
        <v>0.67689999999999995</v>
      </c>
    </row>
    <row r="26" spans="1:3">
      <c r="A26" t="s">
        <v>103</v>
      </c>
      <c r="B26">
        <v>0.77378249677119437</v>
      </c>
      <c r="C26">
        <v>0.66432563932676936</v>
      </c>
    </row>
    <row r="27" spans="1:3">
      <c r="A27" t="s">
        <v>103</v>
      </c>
      <c r="B27">
        <v>0.63728031365963167</v>
      </c>
      <c r="C27">
        <v>0.62849035100096118</v>
      </c>
    </row>
    <row r="28" spans="1:3">
      <c r="A28" t="s">
        <v>103</v>
      </c>
      <c r="B28">
        <v>1.4289941397410919</v>
      </c>
      <c r="C28">
        <v>1.3471985593259037</v>
      </c>
    </row>
    <row r="29" spans="1:3">
      <c r="A29" s="24" t="s">
        <v>78</v>
      </c>
      <c r="B29" s="84">
        <v>0.30930000000000002</v>
      </c>
      <c r="C29" s="84">
        <v>8.4519999999999998E-2</v>
      </c>
    </row>
    <row r="30" spans="1:3">
      <c r="A30" t="s">
        <v>104</v>
      </c>
      <c r="B30">
        <v>1.8087587551221767</v>
      </c>
      <c r="C30">
        <v>1.6132415856860698</v>
      </c>
    </row>
    <row r="31" spans="1:3">
      <c r="A31" t="s">
        <v>104</v>
      </c>
      <c r="B31">
        <v>1.8340080864093469</v>
      </c>
      <c r="C31">
        <v>1.6301022937890863</v>
      </c>
    </row>
    <row r="32" spans="1:3">
      <c r="A32" t="s">
        <v>104</v>
      </c>
      <c r="B32">
        <v>2.0069434970190043</v>
      </c>
      <c r="C32">
        <v>1.6993258279436954</v>
      </c>
    </row>
    <row r="33" spans="1:3">
      <c r="A33" s="24" t="s">
        <v>78</v>
      </c>
      <c r="B33" s="84">
        <v>0.224</v>
      </c>
      <c r="C33" s="84">
        <v>0.35499999999999998</v>
      </c>
    </row>
    <row r="34" spans="1:3">
      <c r="A34" t="s">
        <v>105</v>
      </c>
      <c r="B34">
        <v>2.4622888266898335</v>
      </c>
      <c r="C34">
        <v>1.8789966579361932</v>
      </c>
    </row>
    <row r="35" spans="1:3">
      <c r="A35" t="s">
        <v>105</v>
      </c>
      <c r="B35">
        <v>2.114036081122761</v>
      </c>
      <c r="C35">
        <v>1.8986348909554196</v>
      </c>
    </row>
    <row r="36" spans="1:3">
      <c r="A36" t="s">
        <v>105</v>
      </c>
      <c r="B36">
        <v>2.1961856275741019</v>
      </c>
      <c r="C36">
        <v>1.6076601938044393</v>
      </c>
    </row>
    <row r="37" spans="1:3">
      <c r="A37" s="24" t="s">
        <v>78</v>
      </c>
      <c r="B37" s="84">
        <v>0.43469999999999998</v>
      </c>
      <c r="C37" s="84">
        <v>0.1154</v>
      </c>
    </row>
    <row r="38" spans="1:3">
      <c r="B38" s="24" t="s">
        <v>82</v>
      </c>
      <c r="C38" s="24" t="s">
        <v>82</v>
      </c>
    </row>
    <row r="39" spans="1:3">
      <c r="B39" s="84">
        <v>0.34160000000000001</v>
      </c>
      <c r="C39" s="84">
        <v>9.98E-2</v>
      </c>
    </row>
    <row r="41" spans="1:3">
      <c r="A41" s="24" t="s">
        <v>42</v>
      </c>
      <c r="B41" s="25">
        <f>TTEST(B22:B24,B30:B32,2,2)</f>
        <v>1.2619908004054305E-3</v>
      </c>
      <c r="C41" s="25">
        <f t="shared" ref="C41" si="0">TTEST(C22:C24,C30:C32,2,2)</f>
        <v>8.5443860214685094E-4</v>
      </c>
    </row>
    <row r="42" spans="1:3">
      <c r="A42" s="24" t="s">
        <v>43</v>
      </c>
      <c r="B42" s="25">
        <f>TTEST(B30:B32,B34:B36,2,2)</f>
        <v>3.7530749327071677E-2</v>
      </c>
      <c r="C42" s="33">
        <f t="shared" ref="C42" si="1">TTEST(C30:C32,C34:C36,2,2)</f>
        <v>0.20482545393070226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15</vt:i4>
      </vt:variant>
    </vt:vector>
  </HeadingPairs>
  <TitlesOfParts>
    <vt:vector size="15" baseType="lpstr">
      <vt:lpstr>Fig 2C</vt:lpstr>
      <vt:lpstr>Fig 2D</vt:lpstr>
      <vt:lpstr>Fig 2F</vt:lpstr>
      <vt:lpstr>Fig 2G</vt:lpstr>
      <vt:lpstr>Fig 2I</vt:lpstr>
      <vt:lpstr>Fig 2J</vt:lpstr>
      <vt:lpstr>Fig 3D</vt:lpstr>
      <vt:lpstr>Fig 3H</vt:lpstr>
      <vt:lpstr>Fig 3J</vt:lpstr>
      <vt:lpstr>Fig 3K</vt:lpstr>
      <vt:lpstr>Fig 4A</vt:lpstr>
      <vt:lpstr>Fig 7</vt:lpstr>
      <vt:lpstr>Fig 5A</vt:lpstr>
      <vt:lpstr>Fig 5B</vt:lpstr>
      <vt:lpstr>Fig 5C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de Microsoft Office</dc:creator>
  <cp:lastModifiedBy>Patrick Revy</cp:lastModifiedBy>
  <dcterms:created xsi:type="dcterms:W3CDTF">2019-04-18T15:43:36Z</dcterms:created>
  <dcterms:modified xsi:type="dcterms:W3CDTF">2019-04-24T07:56:37Z</dcterms:modified>
</cp:coreProperties>
</file>