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idharmani/Desktop/EMM Revision/Submission/"/>
    </mc:Choice>
  </mc:AlternateContent>
  <xr:revisionPtr revIDLastSave="0" documentId="8_{6562B5D6-4922-6F4E-81FF-869DA61C6948}" xr6:coauthVersionLast="45" xr6:coauthVersionMax="45" xr10:uidLastSave="{00000000-0000-0000-0000-000000000000}"/>
  <bookViews>
    <workbookView xWindow="2680" yWindow="460" windowWidth="27640" windowHeight="16260" firstSheet="7" activeTab="15" xr2:uid="{D48036B0-A5C7-DF48-A798-336A09E6DEFD}"/>
  </bookViews>
  <sheets>
    <sheet name="Fig 1a" sheetId="1" r:id="rId1"/>
    <sheet name="Fig 1b" sheetId="2" r:id="rId2"/>
    <sheet name="Fig 1c Control 5F clone" sheetId="4" r:id="rId3"/>
    <sheet name="Fig 1c AHR-KO" sheetId="5" r:id="rId4"/>
    <sheet name="Fig 1c PXR-KO" sheetId="3" r:id="rId5"/>
    <sheet name="Fig 1c Hep200529" sheetId="6" r:id="rId6"/>
    <sheet name="Fig 1c Hep220932" sheetId="7" r:id="rId7"/>
    <sheet name="Fig 1c Hep200533" sheetId="8" r:id="rId8"/>
    <sheet name="Fig 1 c Hep200538" sheetId="9" r:id="rId9"/>
    <sheet name="Fig 1c mock transfected LS180" sheetId="10" r:id="rId10"/>
    <sheet name="Fig 1 c PXR transfected LS180" sheetId="11" r:id="rId11"/>
    <sheet name="Fig 1d" sheetId="12" r:id="rId12"/>
    <sheet name="Fig 1e" sheetId="13" r:id="rId13"/>
    <sheet name="Fig 1e sr12813" sheetId="15" r:id="rId14"/>
    <sheet name="Fig 1e fkk5" sheetId="16" r:id="rId15"/>
    <sheet name="Fig 1e fkk6" sheetId="17" r:id="rId16"/>
    <sheet name="Fig 1f (no source)" sheetId="14" r:id="rId17"/>
  </sheets>
  <definedNames>
    <definedName name="_xlnm.Print_Area" localSheetId="1">'Fig 1b'!$A$2:$AG$44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70" i="17" l="1"/>
  <c r="L70" i="17"/>
  <c r="K70" i="17"/>
  <c r="J70" i="17"/>
  <c r="I70" i="17"/>
  <c r="H70" i="17"/>
  <c r="G70" i="17"/>
  <c r="F70" i="17"/>
  <c r="E70" i="17"/>
  <c r="D70" i="17"/>
  <c r="C70" i="17"/>
  <c r="B70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E69" i="17"/>
  <c r="D69" i="17"/>
  <c r="C69" i="17"/>
  <c r="B69" i="17"/>
  <c r="Y68" i="17"/>
  <c r="X68" i="17"/>
  <c r="W68" i="17"/>
  <c r="V68" i="17"/>
  <c r="U68" i="17"/>
  <c r="T68" i="17"/>
  <c r="S68" i="17"/>
  <c r="R68" i="17"/>
  <c r="Q68" i="17"/>
  <c r="P68" i="17"/>
  <c r="O68" i="17"/>
  <c r="N68" i="17"/>
  <c r="M68" i="17"/>
  <c r="L68" i="17"/>
  <c r="K68" i="17"/>
  <c r="J68" i="17"/>
  <c r="I68" i="17"/>
  <c r="H68" i="17"/>
  <c r="G68" i="17"/>
  <c r="F68" i="17"/>
  <c r="E68" i="17"/>
  <c r="D68" i="17"/>
  <c r="C68" i="17"/>
  <c r="B68" i="17"/>
  <c r="M70" i="16"/>
  <c r="L70" i="16"/>
  <c r="K70" i="16"/>
  <c r="J70" i="16"/>
  <c r="I70" i="16"/>
  <c r="H70" i="16"/>
  <c r="G70" i="16"/>
  <c r="F70" i="16"/>
  <c r="E70" i="16"/>
  <c r="D70" i="16"/>
  <c r="C70" i="16"/>
  <c r="B70" i="16"/>
  <c r="Y69" i="16"/>
  <c r="X69" i="16"/>
  <c r="W69" i="16"/>
  <c r="V69" i="16"/>
  <c r="U69" i="16"/>
  <c r="T69" i="16"/>
  <c r="S69" i="16"/>
  <c r="R69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Y68" i="16"/>
  <c r="X68" i="16"/>
  <c r="W68" i="16"/>
  <c r="V68" i="16"/>
  <c r="U68" i="16"/>
  <c r="T68" i="16"/>
  <c r="S68" i="16"/>
  <c r="R68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C68" i="16"/>
  <c r="B68" i="16"/>
  <c r="G73" i="15"/>
  <c r="F73" i="15"/>
  <c r="E73" i="15"/>
  <c r="D73" i="15"/>
  <c r="C73" i="15"/>
  <c r="B73" i="15"/>
  <c r="G72" i="15"/>
  <c r="F72" i="15"/>
  <c r="E72" i="15"/>
  <c r="D72" i="15"/>
  <c r="C72" i="15"/>
  <c r="B72" i="15"/>
  <c r="Y70" i="15"/>
  <c r="X70" i="15"/>
  <c r="W70" i="15"/>
  <c r="V70" i="15"/>
  <c r="U70" i="15"/>
  <c r="T70" i="15"/>
  <c r="S70" i="15"/>
  <c r="R70" i="15"/>
  <c r="Q70" i="15"/>
  <c r="P70" i="15"/>
  <c r="O70" i="15"/>
  <c r="N70" i="15"/>
  <c r="M70" i="15"/>
  <c r="L70" i="15"/>
  <c r="K70" i="15"/>
  <c r="J70" i="15"/>
  <c r="I70" i="15"/>
  <c r="H70" i="15"/>
  <c r="G70" i="15"/>
  <c r="F70" i="15"/>
  <c r="E70" i="15"/>
  <c r="D70" i="15"/>
  <c r="C70" i="15"/>
  <c r="B70" i="15"/>
  <c r="Y69" i="15"/>
  <c r="X69" i="15"/>
  <c r="W69" i="15"/>
  <c r="V69" i="15"/>
  <c r="U69" i="15"/>
  <c r="T69" i="15"/>
  <c r="S69" i="15"/>
  <c r="R69" i="15"/>
  <c r="Q69" i="15"/>
  <c r="P69" i="15"/>
  <c r="O69" i="15"/>
  <c r="N69" i="15"/>
  <c r="M69" i="15"/>
  <c r="L69" i="15"/>
  <c r="K69" i="15"/>
  <c r="J69" i="15"/>
  <c r="I69" i="15"/>
  <c r="H69" i="15"/>
  <c r="G69" i="15"/>
  <c r="F69" i="15"/>
  <c r="E69" i="15"/>
  <c r="D69" i="15"/>
  <c r="C69" i="15"/>
  <c r="B69" i="15"/>
  <c r="M21" i="11" l="1"/>
  <c r="O21" i="11" s="1"/>
  <c r="L21" i="11"/>
  <c r="K21" i="11"/>
  <c r="J21" i="11"/>
  <c r="F21" i="11"/>
  <c r="E21" i="11"/>
  <c r="K20" i="11"/>
  <c r="J20" i="11"/>
  <c r="L20" i="11" s="1"/>
  <c r="N20" i="11" s="1"/>
  <c r="F20" i="11"/>
  <c r="M20" i="11" s="1"/>
  <c r="O20" i="11" s="1"/>
  <c r="E20" i="11"/>
  <c r="M19" i="11"/>
  <c r="O19" i="11" s="1"/>
  <c r="L19" i="11"/>
  <c r="N19" i="11" s="1"/>
  <c r="K19" i="11"/>
  <c r="J19" i="11"/>
  <c r="F19" i="11"/>
  <c r="E19" i="11"/>
  <c r="K18" i="11"/>
  <c r="J18" i="11"/>
  <c r="L18" i="11" s="1"/>
  <c r="N18" i="11" s="1"/>
  <c r="F18" i="11"/>
  <c r="M18" i="11" s="1"/>
  <c r="O18" i="11" s="1"/>
  <c r="E18" i="11"/>
  <c r="M14" i="11"/>
  <c r="O14" i="11" s="1"/>
  <c r="L14" i="11"/>
  <c r="K14" i="11"/>
  <c r="J14" i="11"/>
  <c r="F14" i="11"/>
  <c r="E14" i="11"/>
  <c r="K13" i="11"/>
  <c r="J13" i="11"/>
  <c r="L13" i="11" s="1"/>
  <c r="F13" i="11"/>
  <c r="M13" i="11" s="1"/>
  <c r="O13" i="11" s="1"/>
  <c r="E13" i="11"/>
  <c r="M12" i="11"/>
  <c r="O12" i="11" s="1"/>
  <c r="L12" i="11"/>
  <c r="N12" i="11" s="1"/>
  <c r="K12" i="11"/>
  <c r="J12" i="11"/>
  <c r="F12" i="11"/>
  <c r="E12" i="11"/>
  <c r="K11" i="11"/>
  <c r="J11" i="11"/>
  <c r="L11" i="11" s="1"/>
  <c r="N11" i="11" s="1"/>
  <c r="F11" i="11"/>
  <c r="M11" i="11" s="1"/>
  <c r="O11" i="11" s="1"/>
  <c r="E11" i="11"/>
  <c r="M7" i="11"/>
  <c r="O7" i="11" s="1"/>
  <c r="L7" i="11"/>
  <c r="K7" i="11"/>
  <c r="J7" i="11"/>
  <c r="F7" i="11"/>
  <c r="E7" i="11"/>
  <c r="K6" i="11"/>
  <c r="J6" i="11"/>
  <c r="L6" i="11" s="1"/>
  <c r="N6" i="11" s="1"/>
  <c r="F6" i="11"/>
  <c r="M6" i="11" s="1"/>
  <c r="O6" i="11" s="1"/>
  <c r="E6" i="11"/>
  <c r="M5" i="11"/>
  <c r="O5" i="11" s="1"/>
  <c r="L5" i="11"/>
  <c r="N5" i="11" s="1"/>
  <c r="K5" i="11"/>
  <c r="J5" i="11"/>
  <c r="F5" i="11"/>
  <c r="E5" i="11"/>
  <c r="K4" i="11"/>
  <c r="J4" i="11"/>
  <c r="L4" i="11" s="1"/>
  <c r="N4" i="11" s="1"/>
  <c r="F4" i="11"/>
  <c r="M4" i="11" s="1"/>
  <c r="O4" i="11" s="1"/>
  <c r="E4" i="11"/>
  <c r="M21" i="10"/>
  <c r="O21" i="10" s="1"/>
  <c r="L21" i="10"/>
  <c r="K21" i="10"/>
  <c r="J21" i="10"/>
  <c r="F21" i="10"/>
  <c r="E21" i="10"/>
  <c r="K20" i="10"/>
  <c r="J20" i="10"/>
  <c r="F20" i="10"/>
  <c r="M20" i="10" s="1"/>
  <c r="O20" i="10" s="1"/>
  <c r="E20" i="10"/>
  <c r="L20" i="10" s="1"/>
  <c r="M19" i="10"/>
  <c r="O19" i="10" s="1"/>
  <c r="L19" i="10"/>
  <c r="K19" i="10"/>
  <c r="J19" i="10"/>
  <c r="F19" i="10"/>
  <c r="E19" i="10"/>
  <c r="K18" i="10"/>
  <c r="J18" i="10"/>
  <c r="F18" i="10"/>
  <c r="M18" i="10" s="1"/>
  <c r="O18" i="10" s="1"/>
  <c r="E18" i="10"/>
  <c r="L18" i="10" s="1"/>
  <c r="N18" i="10" s="1"/>
  <c r="M14" i="10"/>
  <c r="O14" i="10" s="1"/>
  <c r="L14" i="10"/>
  <c r="K14" i="10"/>
  <c r="J14" i="10"/>
  <c r="F14" i="10"/>
  <c r="E14" i="10"/>
  <c r="K13" i="10"/>
  <c r="J13" i="10"/>
  <c r="F13" i="10"/>
  <c r="M13" i="10" s="1"/>
  <c r="O13" i="10" s="1"/>
  <c r="E13" i="10"/>
  <c r="L13" i="10" s="1"/>
  <c r="M12" i="10"/>
  <c r="O12" i="10" s="1"/>
  <c r="L12" i="10"/>
  <c r="K12" i="10"/>
  <c r="J12" i="10"/>
  <c r="F12" i="10"/>
  <c r="E12" i="10"/>
  <c r="K11" i="10"/>
  <c r="J11" i="10"/>
  <c r="F11" i="10"/>
  <c r="M11" i="10" s="1"/>
  <c r="O11" i="10" s="1"/>
  <c r="E11" i="10"/>
  <c r="L11" i="10" s="1"/>
  <c r="N11" i="10" s="1"/>
  <c r="M7" i="10"/>
  <c r="O7" i="10" s="1"/>
  <c r="L7" i="10"/>
  <c r="K7" i="10"/>
  <c r="J7" i="10"/>
  <c r="F7" i="10"/>
  <c r="E7" i="10"/>
  <c r="K6" i="10"/>
  <c r="J6" i="10"/>
  <c r="F6" i="10"/>
  <c r="M6" i="10" s="1"/>
  <c r="O6" i="10" s="1"/>
  <c r="E6" i="10"/>
  <c r="L6" i="10" s="1"/>
  <c r="M5" i="10"/>
  <c r="O5" i="10" s="1"/>
  <c r="L5" i="10"/>
  <c r="K5" i="10"/>
  <c r="J5" i="10"/>
  <c r="F5" i="10"/>
  <c r="E5" i="10"/>
  <c r="K4" i="10"/>
  <c r="J4" i="10"/>
  <c r="F4" i="10"/>
  <c r="M4" i="10" s="1"/>
  <c r="O4" i="10" s="1"/>
  <c r="E4" i="10"/>
  <c r="L4" i="10" s="1"/>
  <c r="N4" i="10" s="1"/>
  <c r="R20" i="11" l="1"/>
  <c r="Q20" i="11"/>
  <c r="P20" i="11"/>
  <c r="R5" i="11"/>
  <c r="Q5" i="11"/>
  <c r="S5" i="11" s="1"/>
  <c r="P5" i="11"/>
  <c r="R19" i="11"/>
  <c r="Q19" i="11"/>
  <c r="S19" i="11" s="1"/>
  <c r="P19" i="11"/>
  <c r="R4" i="11"/>
  <c r="Q4" i="11"/>
  <c r="S4" i="11" s="1"/>
  <c r="P4" i="11"/>
  <c r="N7" i="11"/>
  <c r="R18" i="11"/>
  <c r="Q18" i="11"/>
  <c r="S18" i="11" s="1"/>
  <c r="P18" i="11"/>
  <c r="N21" i="11"/>
  <c r="R6" i="11"/>
  <c r="Q6" i="11"/>
  <c r="S6" i="11" s="1"/>
  <c r="P6" i="11"/>
  <c r="R12" i="11"/>
  <c r="Q12" i="11"/>
  <c r="S12" i="11" s="1"/>
  <c r="P12" i="11"/>
  <c r="R11" i="11"/>
  <c r="Q11" i="11"/>
  <c r="P11" i="11"/>
  <c r="N14" i="11"/>
  <c r="N13" i="11"/>
  <c r="P4" i="10"/>
  <c r="Q4" i="10"/>
  <c r="S4" i="10" s="1"/>
  <c r="R4" i="10"/>
  <c r="P11" i="10"/>
  <c r="R11" i="10"/>
  <c r="Q11" i="10"/>
  <c r="N12" i="10"/>
  <c r="N5" i="10"/>
  <c r="N7" i="10"/>
  <c r="N21" i="10"/>
  <c r="N13" i="10"/>
  <c r="N14" i="10"/>
  <c r="P18" i="10"/>
  <c r="Q18" i="10"/>
  <c r="S18" i="10" s="1"/>
  <c r="R18" i="10"/>
  <c r="N19" i="10"/>
  <c r="N6" i="10"/>
  <c r="N20" i="10"/>
  <c r="R7" i="11" l="1"/>
  <c r="Q7" i="11"/>
  <c r="S7" i="11" s="1"/>
  <c r="P7" i="11"/>
  <c r="R13" i="11"/>
  <c r="Q13" i="11"/>
  <c r="S13" i="11" s="1"/>
  <c r="P13" i="11"/>
  <c r="R14" i="11"/>
  <c r="Q14" i="11"/>
  <c r="S14" i="11" s="1"/>
  <c r="P14" i="11"/>
  <c r="S20" i="11"/>
  <c r="S11" i="11"/>
  <c r="R21" i="11"/>
  <c r="Q21" i="11"/>
  <c r="S21" i="11" s="1"/>
  <c r="P21" i="11"/>
  <c r="P19" i="10"/>
  <c r="R19" i="10"/>
  <c r="Q19" i="10"/>
  <c r="S19" i="10" s="1"/>
  <c r="P14" i="10"/>
  <c r="R14" i="10"/>
  <c r="Q14" i="10"/>
  <c r="S14" i="10" s="1"/>
  <c r="P13" i="10"/>
  <c r="R13" i="10"/>
  <c r="Q13" i="10"/>
  <c r="P12" i="10"/>
  <c r="R12" i="10"/>
  <c r="Q12" i="10"/>
  <c r="S12" i="10" s="1"/>
  <c r="P5" i="10"/>
  <c r="R5" i="10"/>
  <c r="Q5" i="10"/>
  <c r="S5" i="10" s="1"/>
  <c r="S11" i="10"/>
  <c r="Q20" i="10"/>
  <c r="P20" i="10"/>
  <c r="R20" i="10"/>
  <c r="R21" i="10"/>
  <c r="Q21" i="10"/>
  <c r="S21" i="10" s="1"/>
  <c r="P21" i="10"/>
  <c r="Q6" i="10"/>
  <c r="S6" i="10" s="1"/>
  <c r="P6" i="10"/>
  <c r="R6" i="10"/>
  <c r="P7" i="10"/>
  <c r="R7" i="10"/>
  <c r="Q7" i="10"/>
  <c r="S7" i="10" s="1"/>
  <c r="S20" i="10" l="1"/>
  <c r="S13" i="10"/>
  <c r="M21" i="9"/>
  <c r="O21" i="9" s="1"/>
  <c r="L21" i="9"/>
  <c r="K21" i="9"/>
  <c r="J21" i="9"/>
  <c r="F21" i="9"/>
  <c r="E21" i="9"/>
  <c r="K20" i="9"/>
  <c r="J20" i="9"/>
  <c r="F20" i="9"/>
  <c r="M20" i="9" s="1"/>
  <c r="O20" i="9" s="1"/>
  <c r="E20" i="9"/>
  <c r="L20" i="9" s="1"/>
  <c r="M19" i="9"/>
  <c r="O19" i="9" s="1"/>
  <c r="L19" i="9"/>
  <c r="K19" i="9"/>
  <c r="J19" i="9"/>
  <c r="F19" i="9"/>
  <c r="E19" i="9"/>
  <c r="K18" i="9"/>
  <c r="J18" i="9"/>
  <c r="F18" i="9"/>
  <c r="M18" i="9" s="1"/>
  <c r="O18" i="9" s="1"/>
  <c r="E18" i="9"/>
  <c r="L18" i="9" s="1"/>
  <c r="N18" i="9" s="1"/>
  <c r="M14" i="9"/>
  <c r="O14" i="9" s="1"/>
  <c r="L14" i="9"/>
  <c r="K14" i="9"/>
  <c r="J14" i="9"/>
  <c r="F14" i="9"/>
  <c r="E14" i="9"/>
  <c r="K13" i="9"/>
  <c r="J13" i="9"/>
  <c r="F13" i="9"/>
  <c r="M13" i="9" s="1"/>
  <c r="O13" i="9" s="1"/>
  <c r="E13" i="9"/>
  <c r="L13" i="9" s="1"/>
  <c r="M12" i="9"/>
  <c r="O12" i="9" s="1"/>
  <c r="L12" i="9"/>
  <c r="K12" i="9"/>
  <c r="J12" i="9"/>
  <c r="F12" i="9"/>
  <c r="E12" i="9"/>
  <c r="K11" i="9"/>
  <c r="J11" i="9"/>
  <c r="F11" i="9"/>
  <c r="M11" i="9" s="1"/>
  <c r="O11" i="9" s="1"/>
  <c r="E11" i="9"/>
  <c r="L11" i="9" s="1"/>
  <c r="N11" i="9" s="1"/>
  <c r="M7" i="9"/>
  <c r="O7" i="9" s="1"/>
  <c r="L7" i="9"/>
  <c r="K7" i="9"/>
  <c r="J7" i="9"/>
  <c r="F7" i="9"/>
  <c r="E7" i="9"/>
  <c r="K6" i="9"/>
  <c r="J6" i="9"/>
  <c r="F6" i="9"/>
  <c r="M6" i="9" s="1"/>
  <c r="O6" i="9" s="1"/>
  <c r="E6" i="9"/>
  <c r="L6" i="9" s="1"/>
  <c r="M5" i="9"/>
  <c r="O5" i="9" s="1"/>
  <c r="L5" i="9"/>
  <c r="K5" i="9"/>
  <c r="J5" i="9"/>
  <c r="F5" i="9"/>
  <c r="E5" i="9"/>
  <c r="K4" i="9"/>
  <c r="J4" i="9"/>
  <c r="F4" i="9"/>
  <c r="M4" i="9" s="1"/>
  <c r="O4" i="9" s="1"/>
  <c r="E4" i="9"/>
  <c r="L4" i="9" s="1"/>
  <c r="N4" i="9" s="1"/>
  <c r="K21" i="8"/>
  <c r="J21" i="8"/>
  <c r="L21" i="8" s="1"/>
  <c r="F21" i="8"/>
  <c r="M21" i="8" s="1"/>
  <c r="O21" i="8" s="1"/>
  <c r="E21" i="8"/>
  <c r="K20" i="8"/>
  <c r="J20" i="8"/>
  <c r="L20" i="8" s="1"/>
  <c r="F20" i="8"/>
  <c r="M20" i="8" s="1"/>
  <c r="O20" i="8" s="1"/>
  <c r="E20" i="8"/>
  <c r="K19" i="8"/>
  <c r="J19" i="8"/>
  <c r="L19" i="8" s="1"/>
  <c r="F19" i="8"/>
  <c r="M19" i="8" s="1"/>
  <c r="O19" i="8" s="1"/>
  <c r="E19" i="8"/>
  <c r="K18" i="8"/>
  <c r="J18" i="8"/>
  <c r="L18" i="8" s="1"/>
  <c r="N18" i="8" s="1"/>
  <c r="F18" i="8"/>
  <c r="M18" i="8" s="1"/>
  <c r="O18" i="8" s="1"/>
  <c r="E18" i="8"/>
  <c r="K14" i="8"/>
  <c r="J14" i="8"/>
  <c r="L14" i="8" s="1"/>
  <c r="F14" i="8"/>
  <c r="M14" i="8" s="1"/>
  <c r="O14" i="8" s="1"/>
  <c r="E14" i="8"/>
  <c r="K13" i="8"/>
  <c r="J13" i="8"/>
  <c r="L13" i="8" s="1"/>
  <c r="F13" i="8"/>
  <c r="M13" i="8" s="1"/>
  <c r="O13" i="8" s="1"/>
  <c r="E13" i="8"/>
  <c r="K12" i="8"/>
  <c r="J12" i="8"/>
  <c r="L12" i="8" s="1"/>
  <c r="F12" i="8"/>
  <c r="M12" i="8" s="1"/>
  <c r="O12" i="8" s="1"/>
  <c r="E12" i="8"/>
  <c r="K11" i="8"/>
  <c r="J11" i="8"/>
  <c r="L11" i="8" s="1"/>
  <c r="N11" i="8" s="1"/>
  <c r="F11" i="8"/>
  <c r="M11" i="8" s="1"/>
  <c r="O11" i="8" s="1"/>
  <c r="E11" i="8"/>
  <c r="K7" i="8"/>
  <c r="J7" i="8"/>
  <c r="L7" i="8" s="1"/>
  <c r="F7" i="8"/>
  <c r="M7" i="8" s="1"/>
  <c r="O7" i="8" s="1"/>
  <c r="E7" i="8"/>
  <c r="M6" i="8"/>
  <c r="O6" i="8" s="1"/>
  <c r="K6" i="8"/>
  <c r="J6" i="8"/>
  <c r="L6" i="8" s="1"/>
  <c r="F6" i="8"/>
  <c r="E6" i="8"/>
  <c r="K5" i="8"/>
  <c r="J5" i="8"/>
  <c r="L5" i="8" s="1"/>
  <c r="F5" i="8"/>
  <c r="M5" i="8" s="1"/>
  <c r="O5" i="8" s="1"/>
  <c r="E5" i="8"/>
  <c r="M4" i="8"/>
  <c r="O4" i="8" s="1"/>
  <c r="K4" i="8"/>
  <c r="J4" i="8"/>
  <c r="L4" i="8" s="1"/>
  <c r="N4" i="8" s="1"/>
  <c r="F4" i="8"/>
  <c r="E4" i="8"/>
  <c r="M21" i="7"/>
  <c r="O21" i="7" s="1"/>
  <c r="L21" i="7"/>
  <c r="K21" i="7"/>
  <c r="J21" i="7"/>
  <c r="F21" i="7"/>
  <c r="E21" i="7"/>
  <c r="K20" i="7"/>
  <c r="J20" i="7"/>
  <c r="L20" i="7" s="1"/>
  <c r="N20" i="7" s="1"/>
  <c r="F20" i="7"/>
  <c r="M20" i="7" s="1"/>
  <c r="O20" i="7" s="1"/>
  <c r="E20" i="7"/>
  <c r="M19" i="7"/>
  <c r="O19" i="7" s="1"/>
  <c r="L19" i="7"/>
  <c r="N19" i="7" s="1"/>
  <c r="K19" i="7"/>
  <c r="J19" i="7"/>
  <c r="F19" i="7"/>
  <c r="E19" i="7"/>
  <c r="K18" i="7"/>
  <c r="J18" i="7"/>
  <c r="L18" i="7" s="1"/>
  <c r="N18" i="7" s="1"/>
  <c r="F18" i="7"/>
  <c r="M18" i="7" s="1"/>
  <c r="O18" i="7" s="1"/>
  <c r="E18" i="7"/>
  <c r="L14" i="7"/>
  <c r="N14" i="7" s="1"/>
  <c r="K14" i="7"/>
  <c r="M14" i="7" s="1"/>
  <c r="O14" i="7" s="1"/>
  <c r="J14" i="7"/>
  <c r="F14" i="7"/>
  <c r="E14" i="7"/>
  <c r="K13" i="7"/>
  <c r="J13" i="7"/>
  <c r="L13" i="7" s="1"/>
  <c r="F13" i="7"/>
  <c r="M13" i="7" s="1"/>
  <c r="O13" i="7" s="1"/>
  <c r="E13" i="7"/>
  <c r="L12" i="7"/>
  <c r="N12" i="7" s="1"/>
  <c r="K12" i="7"/>
  <c r="M12" i="7" s="1"/>
  <c r="O12" i="7" s="1"/>
  <c r="J12" i="7"/>
  <c r="F12" i="7"/>
  <c r="E12" i="7"/>
  <c r="K11" i="7"/>
  <c r="J11" i="7"/>
  <c r="L11" i="7" s="1"/>
  <c r="N11" i="7" s="1"/>
  <c r="F11" i="7"/>
  <c r="M11" i="7" s="1"/>
  <c r="O11" i="7" s="1"/>
  <c r="E11" i="7"/>
  <c r="L7" i="7"/>
  <c r="N7" i="7" s="1"/>
  <c r="K7" i="7"/>
  <c r="M7" i="7" s="1"/>
  <c r="O7" i="7" s="1"/>
  <c r="J7" i="7"/>
  <c r="F7" i="7"/>
  <c r="E7" i="7"/>
  <c r="K6" i="7"/>
  <c r="J6" i="7"/>
  <c r="L6" i="7" s="1"/>
  <c r="F6" i="7"/>
  <c r="M6" i="7" s="1"/>
  <c r="O6" i="7" s="1"/>
  <c r="E6" i="7"/>
  <c r="L5" i="7"/>
  <c r="N5" i="7" s="1"/>
  <c r="K5" i="7"/>
  <c r="M5" i="7" s="1"/>
  <c r="O5" i="7" s="1"/>
  <c r="J5" i="7"/>
  <c r="F5" i="7"/>
  <c r="E5" i="7"/>
  <c r="K4" i="7"/>
  <c r="J4" i="7"/>
  <c r="L4" i="7" s="1"/>
  <c r="N4" i="7" s="1"/>
  <c r="F4" i="7"/>
  <c r="M4" i="7" s="1"/>
  <c r="O4" i="7" s="1"/>
  <c r="E4" i="7"/>
  <c r="M21" i="6"/>
  <c r="O21" i="6" s="1"/>
  <c r="L21" i="6"/>
  <c r="N21" i="6" s="1"/>
  <c r="K21" i="6"/>
  <c r="J21" i="6"/>
  <c r="F21" i="6"/>
  <c r="E21" i="6"/>
  <c r="K20" i="6"/>
  <c r="J20" i="6"/>
  <c r="L20" i="6" s="1"/>
  <c r="N20" i="6" s="1"/>
  <c r="F20" i="6"/>
  <c r="M20" i="6" s="1"/>
  <c r="O20" i="6" s="1"/>
  <c r="E20" i="6"/>
  <c r="M19" i="6"/>
  <c r="O19" i="6" s="1"/>
  <c r="L19" i="6"/>
  <c r="N19" i="6" s="1"/>
  <c r="K19" i="6"/>
  <c r="J19" i="6"/>
  <c r="F19" i="6"/>
  <c r="E19" i="6"/>
  <c r="K18" i="6"/>
  <c r="J18" i="6"/>
  <c r="L18" i="6" s="1"/>
  <c r="N18" i="6" s="1"/>
  <c r="F18" i="6"/>
  <c r="M18" i="6" s="1"/>
  <c r="O18" i="6" s="1"/>
  <c r="E18" i="6"/>
  <c r="M14" i="6"/>
  <c r="O14" i="6" s="1"/>
  <c r="L14" i="6"/>
  <c r="K14" i="6"/>
  <c r="J14" i="6"/>
  <c r="F14" i="6"/>
  <c r="E14" i="6"/>
  <c r="K13" i="6"/>
  <c r="J13" i="6"/>
  <c r="L13" i="6" s="1"/>
  <c r="F13" i="6"/>
  <c r="M13" i="6" s="1"/>
  <c r="O13" i="6" s="1"/>
  <c r="E13" i="6"/>
  <c r="M12" i="6"/>
  <c r="O12" i="6" s="1"/>
  <c r="L12" i="6"/>
  <c r="N12" i="6" s="1"/>
  <c r="K12" i="6"/>
  <c r="J12" i="6"/>
  <c r="F12" i="6"/>
  <c r="E12" i="6"/>
  <c r="K11" i="6"/>
  <c r="J11" i="6"/>
  <c r="L11" i="6" s="1"/>
  <c r="N11" i="6" s="1"/>
  <c r="F11" i="6"/>
  <c r="M11" i="6" s="1"/>
  <c r="O11" i="6" s="1"/>
  <c r="E11" i="6"/>
  <c r="M7" i="6"/>
  <c r="O7" i="6" s="1"/>
  <c r="L7" i="6"/>
  <c r="K7" i="6"/>
  <c r="J7" i="6"/>
  <c r="F7" i="6"/>
  <c r="E7" i="6"/>
  <c r="K6" i="6"/>
  <c r="J6" i="6"/>
  <c r="L6" i="6" s="1"/>
  <c r="N6" i="6" s="1"/>
  <c r="F6" i="6"/>
  <c r="M6" i="6" s="1"/>
  <c r="O6" i="6" s="1"/>
  <c r="E6" i="6"/>
  <c r="M5" i="6"/>
  <c r="O5" i="6" s="1"/>
  <c r="L5" i="6"/>
  <c r="N5" i="6" s="1"/>
  <c r="K5" i="6"/>
  <c r="J5" i="6"/>
  <c r="F5" i="6"/>
  <c r="E5" i="6"/>
  <c r="K4" i="6"/>
  <c r="J4" i="6"/>
  <c r="L4" i="6" s="1"/>
  <c r="N4" i="6" s="1"/>
  <c r="F4" i="6"/>
  <c r="M4" i="6" s="1"/>
  <c r="O4" i="6" s="1"/>
  <c r="E4" i="6"/>
  <c r="N12" i="9" l="1"/>
  <c r="N13" i="9"/>
  <c r="N14" i="9"/>
  <c r="N6" i="9"/>
  <c r="N7" i="9"/>
  <c r="N21" i="9"/>
  <c r="Q11" i="9"/>
  <c r="S11" i="9" s="1"/>
  <c r="P11" i="9"/>
  <c r="R11" i="9"/>
  <c r="P4" i="9"/>
  <c r="R4" i="9"/>
  <c r="Q4" i="9"/>
  <c r="S4" i="9" s="1"/>
  <c r="N5" i="9"/>
  <c r="Q18" i="9"/>
  <c r="R18" i="9"/>
  <c r="P18" i="9"/>
  <c r="N19" i="9"/>
  <c r="N20" i="9"/>
  <c r="N6" i="8"/>
  <c r="R11" i="8"/>
  <c r="Q11" i="8"/>
  <c r="S11" i="8" s="1"/>
  <c r="P11" i="8"/>
  <c r="N20" i="8"/>
  <c r="R4" i="8"/>
  <c r="P4" i="8"/>
  <c r="Q4" i="8"/>
  <c r="S4" i="8" s="1"/>
  <c r="N13" i="8"/>
  <c r="N5" i="8"/>
  <c r="N7" i="8"/>
  <c r="N12" i="8"/>
  <c r="N19" i="8"/>
  <c r="R18" i="8"/>
  <c r="Q18" i="8"/>
  <c r="S18" i="8" s="1"/>
  <c r="P18" i="8"/>
  <c r="N14" i="8"/>
  <c r="N21" i="8"/>
  <c r="R12" i="7"/>
  <c r="Q12" i="7"/>
  <c r="S12" i="7" s="1"/>
  <c r="P12" i="7"/>
  <c r="R14" i="7"/>
  <c r="Q14" i="7"/>
  <c r="S14" i="7" s="1"/>
  <c r="P14" i="7"/>
  <c r="R19" i="7"/>
  <c r="Q19" i="7"/>
  <c r="S19" i="7" s="1"/>
  <c r="P19" i="7"/>
  <c r="P20" i="7"/>
  <c r="R20" i="7"/>
  <c r="Q20" i="7"/>
  <c r="S20" i="7" s="1"/>
  <c r="N6" i="7"/>
  <c r="P11" i="7"/>
  <c r="Q11" i="7"/>
  <c r="R11" i="7"/>
  <c r="N13" i="7"/>
  <c r="N21" i="7"/>
  <c r="R5" i="7"/>
  <c r="Q5" i="7"/>
  <c r="S5" i="7" s="1"/>
  <c r="P5" i="7"/>
  <c r="R7" i="7"/>
  <c r="Q7" i="7"/>
  <c r="S7" i="7" s="1"/>
  <c r="P7" i="7"/>
  <c r="Q4" i="7"/>
  <c r="P4" i="7"/>
  <c r="R4" i="7"/>
  <c r="P18" i="7"/>
  <c r="R18" i="7"/>
  <c r="Q18" i="7"/>
  <c r="S18" i="7" s="1"/>
  <c r="P6" i="6"/>
  <c r="Q6" i="6"/>
  <c r="S6" i="6" s="1"/>
  <c r="R6" i="6"/>
  <c r="P11" i="6"/>
  <c r="Q11" i="6"/>
  <c r="S11" i="6" s="1"/>
  <c r="R11" i="6"/>
  <c r="N14" i="6"/>
  <c r="R19" i="6"/>
  <c r="Q19" i="6"/>
  <c r="P19" i="6"/>
  <c r="R20" i="6"/>
  <c r="Q20" i="6"/>
  <c r="S20" i="6" s="1"/>
  <c r="P20" i="6"/>
  <c r="N13" i="6"/>
  <c r="R21" i="6"/>
  <c r="Q21" i="6"/>
  <c r="S21" i="6" s="1"/>
  <c r="P21" i="6"/>
  <c r="R12" i="6"/>
  <c r="Q12" i="6"/>
  <c r="S12" i="6" s="1"/>
  <c r="P12" i="6"/>
  <c r="R5" i="6"/>
  <c r="Q5" i="6"/>
  <c r="P5" i="6"/>
  <c r="P4" i="6"/>
  <c r="Q4" i="6"/>
  <c r="S4" i="6" s="1"/>
  <c r="R4" i="6"/>
  <c r="N7" i="6"/>
  <c r="P18" i="6"/>
  <c r="R18" i="6"/>
  <c r="Q18" i="6"/>
  <c r="R14" i="9" l="1"/>
  <c r="Q14" i="9"/>
  <c r="S14" i="9" s="1"/>
  <c r="P14" i="9"/>
  <c r="S18" i="9"/>
  <c r="R5" i="9"/>
  <c r="P5" i="9"/>
  <c r="Q5" i="9"/>
  <c r="S5" i="9" s="1"/>
  <c r="R7" i="9"/>
  <c r="Q7" i="9"/>
  <c r="P7" i="9"/>
  <c r="Q6" i="9"/>
  <c r="P6" i="9"/>
  <c r="R6" i="9"/>
  <c r="P20" i="9"/>
  <c r="Q20" i="9"/>
  <c r="R20" i="9"/>
  <c r="P13" i="9"/>
  <c r="Q13" i="9"/>
  <c r="S13" i="9" s="1"/>
  <c r="R13" i="9"/>
  <c r="R21" i="9"/>
  <c r="Q21" i="9"/>
  <c r="P21" i="9"/>
  <c r="R19" i="9"/>
  <c r="Q19" i="9"/>
  <c r="S19" i="9" s="1"/>
  <c r="P19" i="9"/>
  <c r="R12" i="9"/>
  <c r="Q12" i="9"/>
  <c r="P12" i="9"/>
  <c r="R20" i="8"/>
  <c r="Q20" i="8"/>
  <c r="S20" i="8" s="1"/>
  <c r="P20" i="8"/>
  <c r="R12" i="8"/>
  <c r="Q12" i="8"/>
  <c r="S12" i="8" s="1"/>
  <c r="P12" i="8"/>
  <c r="R7" i="8"/>
  <c r="Q7" i="8"/>
  <c r="S7" i="8" s="1"/>
  <c r="P7" i="8"/>
  <c r="R19" i="8"/>
  <c r="Q19" i="8"/>
  <c r="P19" i="8"/>
  <c r="R21" i="8"/>
  <c r="Q21" i="8"/>
  <c r="S21" i="8" s="1"/>
  <c r="P21" i="8"/>
  <c r="Q5" i="8"/>
  <c r="S5" i="8" s="1"/>
  <c r="P5" i="8"/>
  <c r="R5" i="8"/>
  <c r="R14" i="8"/>
  <c r="Q14" i="8"/>
  <c r="S14" i="8" s="1"/>
  <c r="P14" i="8"/>
  <c r="R13" i="8"/>
  <c r="Q13" i="8"/>
  <c r="S13" i="8" s="1"/>
  <c r="P13" i="8"/>
  <c r="R6" i="8"/>
  <c r="P6" i="8"/>
  <c r="Q6" i="8"/>
  <c r="S6" i="8" s="1"/>
  <c r="Q6" i="7"/>
  <c r="P6" i="7"/>
  <c r="R6" i="7"/>
  <c r="R21" i="7"/>
  <c r="Q21" i="7"/>
  <c r="S21" i="7" s="1"/>
  <c r="P21" i="7"/>
  <c r="S11" i="7"/>
  <c r="S4" i="7"/>
  <c r="P13" i="7"/>
  <c r="R13" i="7"/>
  <c r="Q13" i="7"/>
  <c r="S13" i="7" s="1"/>
  <c r="R14" i="6"/>
  <c r="Q14" i="6"/>
  <c r="P14" i="6"/>
  <c r="S18" i="6"/>
  <c r="S5" i="6"/>
  <c r="Q13" i="6"/>
  <c r="P13" i="6"/>
  <c r="R13" i="6"/>
  <c r="Q7" i="6"/>
  <c r="S7" i="6" s="1"/>
  <c r="R7" i="6"/>
  <c r="P7" i="6"/>
  <c r="S19" i="6"/>
  <c r="S20" i="9" l="1"/>
  <c r="S21" i="9"/>
  <c r="S12" i="9"/>
  <c r="S6" i="9"/>
  <c r="S7" i="9"/>
  <c r="S19" i="8"/>
  <c r="S6" i="7"/>
  <c r="S13" i="6"/>
  <c r="S14" i="6"/>
  <c r="M21" i="5" l="1"/>
  <c r="O21" i="5" s="1"/>
  <c r="L21" i="5"/>
  <c r="K21" i="5"/>
  <c r="J21" i="5"/>
  <c r="F21" i="5"/>
  <c r="E21" i="5"/>
  <c r="K20" i="5"/>
  <c r="J20" i="5"/>
  <c r="L20" i="5" s="1"/>
  <c r="F20" i="5"/>
  <c r="M20" i="5" s="1"/>
  <c r="O20" i="5" s="1"/>
  <c r="E20" i="5"/>
  <c r="M19" i="5"/>
  <c r="O19" i="5" s="1"/>
  <c r="L19" i="5"/>
  <c r="K19" i="5"/>
  <c r="J19" i="5"/>
  <c r="F19" i="5"/>
  <c r="E19" i="5"/>
  <c r="K18" i="5"/>
  <c r="J18" i="5"/>
  <c r="L18" i="5" s="1"/>
  <c r="N18" i="5" s="1"/>
  <c r="F18" i="5"/>
  <c r="M18" i="5" s="1"/>
  <c r="O18" i="5" s="1"/>
  <c r="E18" i="5"/>
  <c r="M14" i="5"/>
  <c r="O14" i="5" s="1"/>
  <c r="L14" i="5"/>
  <c r="K14" i="5"/>
  <c r="J14" i="5"/>
  <c r="F14" i="5"/>
  <c r="E14" i="5"/>
  <c r="K13" i="5"/>
  <c r="J13" i="5"/>
  <c r="L13" i="5" s="1"/>
  <c r="N13" i="5" s="1"/>
  <c r="F13" i="5"/>
  <c r="M13" i="5" s="1"/>
  <c r="O13" i="5" s="1"/>
  <c r="E13" i="5"/>
  <c r="M12" i="5"/>
  <c r="O12" i="5" s="1"/>
  <c r="L12" i="5"/>
  <c r="N12" i="5" s="1"/>
  <c r="K12" i="5"/>
  <c r="J12" i="5"/>
  <c r="F12" i="5"/>
  <c r="E12" i="5"/>
  <c r="K11" i="5"/>
  <c r="J11" i="5"/>
  <c r="L11" i="5" s="1"/>
  <c r="N11" i="5" s="1"/>
  <c r="F11" i="5"/>
  <c r="M11" i="5" s="1"/>
  <c r="O11" i="5" s="1"/>
  <c r="E11" i="5"/>
  <c r="M7" i="5"/>
  <c r="O7" i="5" s="1"/>
  <c r="L7" i="5"/>
  <c r="K7" i="5"/>
  <c r="J7" i="5"/>
  <c r="F7" i="5"/>
  <c r="E7" i="5"/>
  <c r="K6" i="5"/>
  <c r="J6" i="5"/>
  <c r="L6" i="5" s="1"/>
  <c r="F6" i="5"/>
  <c r="M6" i="5" s="1"/>
  <c r="O6" i="5" s="1"/>
  <c r="E6" i="5"/>
  <c r="M5" i="5"/>
  <c r="O5" i="5" s="1"/>
  <c r="L5" i="5"/>
  <c r="K5" i="5"/>
  <c r="J5" i="5"/>
  <c r="F5" i="5"/>
  <c r="E5" i="5"/>
  <c r="K4" i="5"/>
  <c r="J4" i="5"/>
  <c r="L4" i="5" s="1"/>
  <c r="N4" i="5" s="1"/>
  <c r="F4" i="5"/>
  <c r="M4" i="5" s="1"/>
  <c r="O4" i="5" s="1"/>
  <c r="E4" i="5"/>
  <c r="M21" i="4"/>
  <c r="O21" i="4" s="1"/>
  <c r="L21" i="4"/>
  <c r="K21" i="4"/>
  <c r="J21" i="4"/>
  <c r="F21" i="4"/>
  <c r="E21" i="4"/>
  <c r="K20" i="4"/>
  <c r="J20" i="4"/>
  <c r="L20" i="4" s="1"/>
  <c r="N20" i="4" s="1"/>
  <c r="F20" i="4"/>
  <c r="M20" i="4" s="1"/>
  <c r="O20" i="4" s="1"/>
  <c r="E20" i="4"/>
  <c r="M19" i="4"/>
  <c r="O19" i="4" s="1"/>
  <c r="L19" i="4"/>
  <c r="N19" i="4" s="1"/>
  <c r="K19" i="4"/>
  <c r="J19" i="4"/>
  <c r="F19" i="4"/>
  <c r="E19" i="4"/>
  <c r="K18" i="4"/>
  <c r="J18" i="4"/>
  <c r="L18" i="4" s="1"/>
  <c r="N18" i="4" s="1"/>
  <c r="F18" i="4"/>
  <c r="M18" i="4" s="1"/>
  <c r="O18" i="4" s="1"/>
  <c r="E18" i="4"/>
  <c r="M14" i="4"/>
  <c r="O14" i="4" s="1"/>
  <c r="L14" i="4"/>
  <c r="K14" i="4"/>
  <c r="J14" i="4"/>
  <c r="F14" i="4"/>
  <c r="E14" i="4"/>
  <c r="K13" i="4"/>
  <c r="J13" i="4"/>
  <c r="L13" i="4" s="1"/>
  <c r="N13" i="4" s="1"/>
  <c r="F13" i="4"/>
  <c r="M13" i="4" s="1"/>
  <c r="O13" i="4" s="1"/>
  <c r="E13" i="4"/>
  <c r="M12" i="4"/>
  <c r="O12" i="4" s="1"/>
  <c r="L12" i="4"/>
  <c r="N12" i="4" s="1"/>
  <c r="K12" i="4"/>
  <c r="J12" i="4"/>
  <c r="F12" i="4"/>
  <c r="E12" i="4"/>
  <c r="K11" i="4"/>
  <c r="J11" i="4"/>
  <c r="L11" i="4" s="1"/>
  <c r="N11" i="4" s="1"/>
  <c r="F11" i="4"/>
  <c r="M11" i="4" s="1"/>
  <c r="O11" i="4" s="1"/>
  <c r="E11" i="4"/>
  <c r="M7" i="4"/>
  <c r="O7" i="4" s="1"/>
  <c r="L7" i="4"/>
  <c r="K7" i="4"/>
  <c r="J7" i="4"/>
  <c r="F7" i="4"/>
  <c r="E7" i="4"/>
  <c r="K6" i="4"/>
  <c r="J6" i="4"/>
  <c r="L6" i="4" s="1"/>
  <c r="N6" i="4" s="1"/>
  <c r="F6" i="4"/>
  <c r="M6" i="4" s="1"/>
  <c r="O6" i="4" s="1"/>
  <c r="E6" i="4"/>
  <c r="M5" i="4"/>
  <c r="O5" i="4" s="1"/>
  <c r="L5" i="4"/>
  <c r="N5" i="4" s="1"/>
  <c r="K5" i="4"/>
  <c r="J5" i="4"/>
  <c r="F5" i="4"/>
  <c r="E5" i="4"/>
  <c r="K4" i="4"/>
  <c r="J4" i="4"/>
  <c r="L4" i="4" s="1"/>
  <c r="N4" i="4" s="1"/>
  <c r="F4" i="4"/>
  <c r="M4" i="4" s="1"/>
  <c r="O4" i="4" s="1"/>
  <c r="E4" i="4"/>
  <c r="M21" i="3"/>
  <c r="O21" i="3" s="1"/>
  <c r="L21" i="3"/>
  <c r="K21" i="3"/>
  <c r="J21" i="3"/>
  <c r="F21" i="3"/>
  <c r="E21" i="3"/>
  <c r="K20" i="3"/>
  <c r="J20" i="3"/>
  <c r="L20" i="3" s="1"/>
  <c r="N20" i="3" s="1"/>
  <c r="F20" i="3"/>
  <c r="M20" i="3" s="1"/>
  <c r="O20" i="3" s="1"/>
  <c r="E20" i="3"/>
  <c r="M19" i="3"/>
  <c r="O19" i="3" s="1"/>
  <c r="L19" i="3"/>
  <c r="N19" i="3" s="1"/>
  <c r="K19" i="3"/>
  <c r="J19" i="3"/>
  <c r="F19" i="3"/>
  <c r="E19" i="3"/>
  <c r="K18" i="3"/>
  <c r="J18" i="3"/>
  <c r="L18" i="3" s="1"/>
  <c r="N18" i="3" s="1"/>
  <c r="F18" i="3"/>
  <c r="M18" i="3" s="1"/>
  <c r="O18" i="3" s="1"/>
  <c r="E18" i="3"/>
  <c r="L14" i="3"/>
  <c r="K14" i="3"/>
  <c r="J14" i="3"/>
  <c r="F14" i="3"/>
  <c r="M14" i="3" s="1"/>
  <c r="O14" i="3" s="1"/>
  <c r="E14" i="3"/>
  <c r="K13" i="3"/>
  <c r="J13" i="3"/>
  <c r="F13" i="3"/>
  <c r="M13" i="3" s="1"/>
  <c r="O13" i="3" s="1"/>
  <c r="E13" i="3"/>
  <c r="L13" i="3" s="1"/>
  <c r="M12" i="3"/>
  <c r="O12" i="3" s="1"/>
  <c r="L12" i="3"/>
  <c r="K12" i="3"/>
  <c r="J12" i="3"/>
  <c r="F12" i="3"/>
  <c r="E12" i="3"/>
  <c r="K11" i="3"/>
  <c r="J11" i="3"/>
  <c r="F11" i="3"/>
  <c r="M11" i="3" s="1"/>
  <c r="O11" i="3" s="1"/>
  <c r="E11" i="3"/>
  <c r="L11" i="3" s="1"/>
  <c r="N11" i="3" s="1"/>
  <c r="M7" i="3"/>
  <c r="O7" i="3" s="1"/>
  <c r="L7" i="3"/>
  <c r="K7" i="3"/>
  <c r="J7" i="3"/>
  <c r="F7" i="3"/>
  <c r="E7" i="3"/>
  <c r="K6" i="3"/>
  <c r="J6" i="3"/>
  <c r="F6" i="3"/>
  <c r="M6" i="3" s="1"/>
  <c r="O6" i="3" s="1"/>
  <c r="E6" i="3"/>
  <c r="L6" i="3" s="1"/>
  <c r="M5" i="3"/>
  <c r="O5" i="3" s="1"/>
  <c r="L5" i="3"/>
  <c r="N5" i="3" s="1"/>
  <c r="K5" i="3"/>
  <c r="J5" i="3"/>
  <c r="F5" i="3"/>
  <c r="E5" i="3"/>
  <c r="K4" i="3"/>
  <c r="J4" i="3"/>
  <c r="F4" i="3"/>
  <c r="M4" i="3" s="1"/>
  <c r="O4" i="3" s="1"/>
  <c r="E4" i="3"/>
  <c r="L4" i="3" s="1"/>
  <c r="N4" i="3" s="1"/>
  <c r="P18" i="5" l="1"/>
  <c r="R18" i="5"/>
  <c r="Q18" i="5"/>
  <c r="S18" i="5" s="1"/>
  <c r="Q4" i="5"/>
  <c r="S4" i="5" s="1"/>
  <c r="P4" i="5"/>
  <c r="R4" i="5"/>
  <c r="P11" i="5"/>
  <c r="Q11" i="5"/>
  <c r="S11" i="5" s="1"/>
  <c r="R11" i="5"/>
  <c r="N14" i="5"/>
  <c r="N6" i="5"/>
  <c r="R12" i="5"/>
  <c r="Q12" i="5"/>
  <c r="P12" i="5"/>
  <c r="N7" i="5"/>
  <c r="N5" i="5"/>
  <c r="N20" i="5"/>
  <c r="P13" i="5"/>
  <c r="Q13" i="5"/>
  <c r="R13" i="5"/>
  <c r="N19" i="5"/>
  <c r="N21" i="5"/>
  <c r="Q20" i="4"/>
  <c r="S20" i="4" s="1"/>
  <c r="R20" i="4"/>
  <c r="P20" i="4"/>
  <c r="Q11" i="4"/>
  <c r="P11" i="4"/>
  <c r="R11" i="4"/>
  <c r="N14" i="4"/>
  <c r="R19" i="4"/>
  <c r="Q19" i="4"/>
  <c r="P19" i="4"/>
  <c r="R12" i="4"/>
  <c r="Q12" i="4"/>
  <c r="S12" i="4" s="1"/>
  <c r="P12" i="4"/>
  <c r="N21" i="4"/>
  <c r="P6" i="4"/>
  <c r="Q6" i="4"/>
  <c r="S6" i="4" s="1"/>
  <c r="R6" i="4"/>
  <c r="R5" i="4"/>
  <c r="Q5" i="4"/>
  <c r="S5" i="4" s="1"/>
  <c r="P5" i="4"/>
  <c r="P13" i="4"/>
  <c r="Q13" i="4"/>
  <c r="R13" i="4"/>
  <c r="P4" i="4"/>
  <c r="Q4" i="4"/>
  <c r="S4" i="4" s="1"/>
  <c r="R4" i="4"/>
  <c r="N7" i="4"/>
  <c r="P18" i="4"/>
  <c r="Q18" i="4"/>
  <c r="R18" i="4"/>
  <c r="N12" i="3"/>
  <c r="Q20" i="3"/>
  <c r="P20" i="3"/>
  <c r="R20" i="3"/>
  <c r="Q5" i="3"/>
  <c r="S5" i="3" s="1"/>
  <c r="R5" i="3"/>
  <c r="P5" i="3"/>
  <c r="N21" i="3"/>
  <c r="Q11" i="3"/>
  <c r="P11" i="3"/>
  <c r="R11" i="3"/>
  <c r="N13" i="3"/>
  <c r="N14" i="3"/>
  <c r="R19" i="3"/>
  <c r="Q19" i="3"/>
  <c r="S19" i="3" s="1"/>
  <c r="P19" i="3"/>
  <c r="P4" i="3"/>
  <c r="R4" i="3"/>
  <c r="Q4" i="3"/>
  <c r="S4" i="3" s="1"/>
  <c r="Q18" i="3"/>
  <c r="P18" i="3"/>
  <c r="R18" i="3"/>
  <c r="N6" i="3"/>
  <c r="N7" i="3"/>
  <c r="R21" i="5" l="1"/>
  <c r="Q21" i="5"/>
  <c r="P21" i="5"/>
  <c r="R19" i="5"/>
  <c r="Q19" i="5"/>
  <c r="S19" i="5" s="1"/>
  <c r="P19" i="5"/>
  <c r="S12" i="5"/>
  <c r="S13" i="5"/>
  <c r="Q6" i="5"/>
  <c r="P6" i="5"/>
  <c r="R6" i="5"/>
  <c r="R5" i="5"/>
  <c r="Q5" i="5"/>
  <c r="S5" i="5" s="1"/>
  <c r="P5" i="5"/>
  <c r="R7" i="5"/>
  <c r="Q7" i="5"/>
  <c r="S7" i="5" s="1"/>
  <c r="P7" i="5"/>
  <c r="R14" i="5"/>
  <c r="Q14" i="5"/>
  <c r="S14" i="5" s="1"/>
  <c r="P14" i="5"/>
  <c r="Q20" i="5"/>
  <c r="P20" i="5"/>
  <c r="R20" i="5"/>
  <c r="S11" i="4"/>
  <c r="R14" i="4"/>
  <c r="Q14" i="4"/>
  <c r="S14" i="4" s="1"/>
  <c r="P14" i="4"/>
  <c r="S18" i="4"/>
  <c r="R7" i="4"/>
  <c r="Q7" i="4"/>
  <c r="S7" i="4" s="1"/>
  <c r="P7" i="4"/>
  <c r="R21" i="4"/>
  <c r="Q21" i="4"/>
  <c r="S21" i="4" s="1"/>
  <c r="P21" i="4"/>
  <c r="S13" i="4"/>
  <c r="S19" i="4"/>
  <c r="R21" i="3"/>
  <c r="Q21" i="3"/>
  <c r="S21" i="3" s="1"/>
  <c r="P21" i="3"/>
  <c r="R7" i="3"/>
  <c r="Q7" i="3"/>
  <c r="S7" i="3" s="1"/>
  <c r="P7" i="3"/>
  <c r="P6" i="3"/>
  <c r="R6" i="3"/>
  <c r="Q6" i="3"/>
  <c r="R14" i="3"/>
  <c r="Q14" i="3"/>
  <c r="S14" i="3" s="1"/>
  <c r="P14" i="3"/>
  <c r="P13" i="3"/>
  <c r="R13" i="3"/>
  <c r="Q13" i="3"/>
  <c r="S13" i="3" s="1"/>
  <c r="S20" i="3"/>
  <c r="S18" i="3"/>
  <c r="S11" i="3"/>
  <c r="R12" i="3"/>
  <c r="Q12" i="3"/>
  <c r="S12" i="3" s="1"/>
  <c r="P12" i="3"/>
  <c r="S21" i="5" l="1"/>
  <c r="S20" i="5"/>
  <c r="S6" i="5"/>
  <c r="S6" i="3"/>
  <c r="L92" i="2" l="1"/>
  <c r="H92" i="2"/>
  <c r="I92" i="2" s="1"/>
  <c r="G92" i="2"/>
  <c r="J92" i="2" s="1"/>
  <c r="L91" i="2"/>
  <c r="H91" i="2"/>
  <c r="I91" i="2" s="1"/>
  <c r="G91" i="2"/>
  <c r="L90" i="2"/>
  <c r="J90" i="2"/>
  <c r="I90" i="2"/>
  <c r="K90" i="2" s="1"/>
  <c r="H90" i="2"/>
  <c r="G90" i="2"/>
  <c r="L89" i="2"/>
  <c r="H89" i="2"/>
  <c r="I89" i="2" s="1"/>
  <c r="K89" i="2" s="1"/>
  <c r="G89" i="2"/>
  <c r="J89" i="2" s="1"/>
  <c r="L88" i="2"/>
  <c r="H88" i="2"/>
  <c r="I88" i="2" s="1"/>
  <c r="G88" i="2"/>
  <c r="J87" i="2"/>
  <c r="K87" i="2" s="1"/>
  <c r="I87" i="2"/>
  <c r="H87" i="2"/>
  <c r="G87" i="2"/>
  <c r="J91" i="2" s="1"/>
  <c r="L84" i="2"/>
  <c r="H84" i="2"/>
  <c r="I84" i="2" s="1"/>
  <c r="G84" i="2"/>
  <c r="J84" i="2" s="1"/>
  <c r="L83" i="2"/>
  <c r="H83" i="2"/>
  <c r="G83" i="2"/>
  <c r="J83" i="2" s="1"/>
  <c r="L82" i="2"/>
  <c r="H82" i="2"/>
  <c r="G82" i="2"/>
  <c r="J82" i="2" s="1"/>
  <c r="L81" i="2"/>
  <c r="J81" i="2"/>
  <c r="K81" i="2" s="1"/>
  <c r="I81" i="2"/>
  <c r="H81" i="2"/>
  <c r="G81" i="2"/>
  <c r="L80" i="2"/>
  <c r="H80" i="2"/>
  <c r="I80" i="2" s="1"/>
  <c r="K80" i="2" s="1"/>
  <c r="G80" i="2"/>
  <c r="J80" i="2" s="1"/>
  <c r="J79" i="2"/>
  <c r="I79" i="2"/>
  <c r="K79" i="2" s="1"/>
  <c r="H79" i="2"/>
  <c r="G79" i="2"/>
  <c r="L76" i="2"/>
  <c r="H76" i="2"/>
  <c r="I76" i="2" s="1"/>
  <c r="G76" i="2"/>
  <c r="L75" i="2"/>
  <c r="J75" i="2"/>
  <c r="I75" i="2"/>
  <c r="K75" i="2" s="1"/>
  <c r="H75" i="2"/>
  <c r="G75" i="2"/>
  <c r="L74" i="2"/>
  <c r="H74" i="2"/>
  <c r="I74" i="2" s="1"/>
  <c r="G74" i="2"/>
  <c r="J74" i="2" s="1"/>
  <c r="L73" i="2"/>
  <c r="H73" i="2"/>
  <c r="I73" i="2" s="1"/>
  <c r="G73" i="2"/>
  <c r="L72" i="2"/>
  <c r="H72" i="2"/>
  <c r="I72" i="2" s="1"/>
  <c r="G72" i="2"/>
  <c r="H71" i="2"/>
  <c r="I71" i="2" s="1"/>
  <c r="G71" i="2"/>
  <c r="J76" i="2" s="1"/>
  <c r="L68" i="2"/>
  <c r="H68" i="2"/>
  <c r="G68" i="2"/>
  <c r="J68" i="2" s="1"/>
  <c r="L67" i="2"/>
  <c r="I67" i="2"/>
  <c r="H67" i="2"/>
  <c r="G67" i="2"/>
  <c r="J67" i="2" s="1"/>
  <c r="K67" i="2" s="1"/>
  <c r="L66" i="2"/>
  <c r="J66" i="2"/>
  <c r="K66" i="2" s="1"/>
  <c r="I66" i="2"/>
  <c r="H66" i="2"/>
  <c r="G66" i="2"/>
  <c r="L65" i="2"/>
  <c r="H65" i="2"/>
  <c r="I65" i="2" s="1"/>
  <c r="K65" i="2" s="1"/>
  <c r="G65" i="2"/>
  <c r="J65" i="2" s="1"/>
  <c r="L64" i="2"/>
  <c r="H64" i="2"/>
  <c r="I64" i="2" s="1"/>
  <c r="G64" i="2"/>
  <c r="J64" i="2" s="1"/>
  <c r="H63" i="2"/>
  <c r="I63" i="2" s="1"/>
  <c r="G63" i="2"/>
  <c r="J63" i="2" s="1"/>
  <c r="L60" i="2"/>
  <c r="I60" i="2"/>
  <c r="H60" i="2"/>
  <c r="G60" i="2"/>
  <c r="L59" i="2"/>
  <c r="H59" i="2"/>
  <c r="I59" i="2" s="1"/>
  <c r="K59" i="2" s="1"/>
  <c r="G59" i="2"/>
  <c r="J59" i="2" s="1"/>
  <c r="L58" i="2"/>
  <c r="I58" i="2"/>
  <c r="H58" i="2"/>
  <c r="G58" i="2"/>
  <c r="L57" i="2"/>
  <c r="H57" i="2"/>
  <c r="I57" i="2" s="1"/>
  <c r="K57" i="2" s="1"/>
  <c r="G57" i="2"/>
  <c r="L56" i="2"/>
  <c r="I56" i="2"/>
  <c r="H56" i="2"/>
  <c r="G56" i="2"/>
  <c r="H55" i="2"/>
  <c r="G55" i="2"/>
  <c r="J57" i="2" s="1"/>
  <c r="L52" i="2"/>
  <c r="H52" i="2"/>
  <c r="G52" i="2"/>
  <c r="J52" i="2" s="1"/>
  <c r="L51" i="2"/>
  <c r="J51" i="2"/>
  <c r="K51" i="2" s="1"/>
  <c r="I51" i="2"/>
  <c r="H51" i="2"/>
  <c r="G51" i="2"/>
  <c r="L50" i="2"/>
  <c r="H50" i="2"/>
  <c r="I50" i="2" s="1"/>
  <c r="G50" i="2"/>
  <c r="J50" i="2" s="1"/>
  <c r="L49" i="2"/>
  <c r="H49" i="2"/>
  <c r="G49" i="2"/>
  <c r="J49" i="2" s="1"/>
  <c r="L48" i="2"/>
  <c r="H48" i="2"/>
  <c r="I48" i="2" s="1"/>
  <c r="G48" i="2"/>
  <c r="J48" i="2" s="1"/>
  <c r="J47" i="2"/>
  <c r="I47" i="2"/>
  <c r="K47" i="2" s="1"/>
  <c r="H47" i="2"/>
  <c r="G47" i="2"/>
  <c r="L44" i="2"/>
  <c r="H44" i="2"/>
  <c r="I44" i="2" s="1"/>
  <c r="G44" i="2"/>
  <c r="J44" i="2" s="1"/>
  <c r="L43" i="2"/>
  <c r="H43" i="2"/>
  <c r="I43" i="2" s="1"/>
  <c r="G43" i="2"/>
  <c r="L42" i="2"/>
  <c r="H42" i="2"/>
  <c r="I42" i="2" s="1"/>
  <c r="G42" i="2"/>
  <c r="J42" i="2" s="1"/>
  <c r="L41" i="2"/>
  <c r="J41" i="2"/>
  <c r="I41" i="2"/>
  <c r="K41" i="2" s="1"/>
  <c r="H41" i="2"/>
  <c r="G41" i="2"/>
  <c r="L40" i="2"/>
  <c r="H40" i="2"/>
  <c r="I40" i="2" s="1"/>
  <c r="G40" i="2"/>
  <c r="J40" i="2" s="1"/>
  <c r="H39" i="2"/>
  <c r="G39" i="2"/>
  <c r="J39" i="2" s="1"/>
  <c r="L36" i="2"/>
  <c r="H36" i="2"/>
  <c r="G36" i="2"/>
  <c r="I36" i="2" s="1"/>
  <c r="L35" i="2"/>
  <c r="H35" i="2"/>
  <c r="I35" i="2" s="1"/>
  <c r="G35" i="2"/>
  <c r="J35" i="2" s="1"/>
  <c r="L34" i="2"/>
  <c r="H34" i="2"/>
  <c r="G34" i="2"/>
  <c r="J34" i="2" s="1"/>
  <c r="L33" i="2"/>
  <c r="H33" i="2"/>
  <c r="G33" i="2"/>
  <c r="J33" i="2" s="1"/>
  <c r="L32" i="2"/>
  <c r="H32" i="2"/>
  <c r="I32" i="2" s="1"/>
  <c r="G32" i="2"/>
  <c r="H31" i="2"/>
  <c r="I31" i="2" s="1"/>
  <c r="G31" i="2"/>
  <c r="J32" i="2" s="1"/>
  <c r="L28" i="2"/>
  <c r="H28" i="2"/>
  <c r="I28" i="2" s="1"/>
  <c r="G28" i="2"/>
  <c r="L27" i="2"/>
  <c r="H27" i="2"/>
  <c r="I27" i="2" s="1"/>
  <c r="K27" i="2" s="1"/>
  <c r="G27" i="2"/>
  <c r="J27" i="2" s="1"/>
  <c r="L26" i="2"/>
  <c r="J26" i="2"/>
  <c r="I26" i="2"/>
  <c r="K26" i="2" s="1"/>
  <c r="H26" i="2"/>
  <c r="G26" i="2"/>
  <c r="L25" i="2"/>
  <c r="H25" i="2"/>
  <c r="I25" i="2" s="1"/>
  <c r="K25" i="2" s="1"/>
  <c r="G25" i="2"/>
  <c r="J25" i="2" s="1"/>
  <c r="L24" i="2"/>
  <c r="H24" i="2"/>
  <c r="I24" i="2" s="1"/>
  <c r="G24" i="2"/>
  <c r="J23" i="2"/>
  <c r="H23" i="2"/>
  <c r="G23" i="2"/>
  <c r="I23" i="2" s="1"/>
  <c r="K23" i="2" s="1"/>
  <c r="L20" i="2"/>
  <c r="H20" i="2"/>
  <c r="I20" i="2" s="1"/>
  <c r="G20" i="2"/>
  <c r="J20" i="2" s="1"/>
  <c r="L19" i="2"/>
  <c r="H19" i="2"/>
  <c r="G19" i="2"/>
  <c r="I19" i="2" s="1"/>
  <c r="L18" i="2"/>
  <c r="H18" i="2"/>
  <c r="G18" i="2"/>
  <c r="J18" i="2" s="1"/>
  <c r="L17" i="2"/>
  <c r="J17" i="2"/>
  <c r="H17" i="2"/>
  <c r="G17" i="2"/>
  <c r="I17" i="2" s="1"/>
  <c r="K17" i="2" s="1"/>
  <c r="L16" i="2"/>
  <c r="H16" i="2"/>
  <c r="I16" i="2" s="1"/>
  <c r="K16" i="2" s="1"/>
  <c r="G16" i="2"/>
  <c r="J15" i="2"/>
  <c r="H15" i="2"/>
  <c r="I15" i="2" s="1"/>
  <c r="K15" i="2" s="1"/>
  <c r="G15" i="2"/>
  <c r="J16" i="2" s="1"/>
  <c r="L12" i="2"/>
  <c r="H12" i="2"/>
  <c r="I12" i="2" s="1"/>
  <c r="G12" i="2"/>
  <c r="J12" i="2" s="1"/>
  <c r="L11" i="2"/>
  <c r="J11" i="2"/>
  <c r="I11" i="2"/>
  <c r="K11" i="2" s="1"/>
  <c r="H11" i="2"/>
  <c r="G11" i="2"/>
  <c r="L10" i="2"/>
  <c r="H10" i="2"/>
  <c r="I10" i="2" s="1"/>
  <c r="G10" i="2"/>
  <c r="J10" i="2" s="1"/>
  <c r="L9" i="2"/>
  <c r="H9" i="2"/>
  <c r="I9" i="2" s="1"/>
  <c r="G9" i="2"/>
  <c r="L8" i="2"/>
  <c r="H8" i="2"/>
  <c r="I8" i="2" s="1"/>
  <c r="G8" i="2"/>
  <c r="H7" i="2"/>
  <c r="I7" i="2" s="1"/>
  <c r="G7" i="2"/>
  <c r="J8" i="2" s="1"/>
  <c r="L4" i="2"/>
  <c r="H4" i="2"/>
  <c r="G4" i="2"/>
  <c r="I4" i="2" s="1"/>
  <c r="J3" i="2"/>
  <c r="H3" i="2"/>
  <c r="I3" i="2" s="1"/>
  <c r="K3" i="2" s="1"/>
  <c r="G3" i="2"/>
  <c r="K63" i="2" l="1"/>
  <c r="K10" i="2"/>
  <c r="K84" i="2"/>
  <c r="K64" i="2"/>
  <c r="K28" i="2"/>
  <c r="K43" i="2"/>
  <c r="K50" i="2"/>
  <c r="K8" i="2"/>
  <c r="K91" i="2"/>
  <c r="K48" i="2"/>
  <c r="K20" i="2"/>
  <c r="K44" i="2"/>
  <c r="K74" i="2"/>
  <c r="K76" i="2"/>
  <c r="K19" i="2"/>
  <c r="K7" i="2"/>
  <c r="K12" i="2"/>
  <c r="K32" i="2"/>
  <c r="K9" i="2"/>
  <c r="K35" i="2"/>
  <c r="K40" i="2"/>
  <c r="K42" i="2"/>
  <c r="K58" i="2"/>
  <c r="K92" i="2"/>
  <c r="J7" i="2"/>
  <c r="J71" i="2"/>
  <c r="K71" i="2" s="1"/>
  <c r="J36" i="2"/>
  <c r="K36" i="2" s="1"/>
  <c r="J60" i="2"/>
  <c r="K60" i="2" s="1"/>
  <c r="J31" i="2"/>
  <c r="K31" i="2" s="1"/>
  <c r="I34" i="2"/>
  <c r="K34" i="2" s="1"/>
  <c r="I49" i="2"/>
  <c r="K49" i="2" s="1"/>
  <c r="I55" i="2"/>
  <c r="I68" i="2"/>
  <c r="K68" i="2" s="1"/>
  <c r="I83" i="2"/>
  <c r="K83" i="2" s="1"/>
  <c r="J4" i="2"/>
  <c r="K4" i="2" s="1"/>
  <c r="J19" i="2"/>
  <c r="J55" i="2"/>
  <c r="J56" i="2"/>
  <c r="K56" i="2" s="1"/>
  <c r="J9" i="2"/>
  <c r="I18" i="2"/>
  <c r="K18" i="2" s="1"/>
  <c r="J24" i="2"/>
  <c r="K24" i="2" s="1"/>
  <c r="J28" i="2"/>
  <c r="I33" i="2"/>
  <c r="K33" i="2" s="1"/>
  <c r="I39" i="2"/>
  <c r="K39" i="2" s="1"/>
  <c r="J43" i="2"/>
  <c r="I52" i="2"/>
  <c r="K52" i="2" s="1"/>
  <c r="J58" i="2"/>
  <c r="J73" i="2"/>
  <c r="K73" i="2" s="1"/>
  <c r="I82" i="2"/>
  <c r="K82" i="2" s="1"/>
  <c r="J88" i="2"/>
  <c r="K88" i="2" s="1"/>
  <c r="J72" i="2"/>
  <c r="K72" i="2" s="1"/>
  <c r="K55" i="2" l="1"/>
  <c r="K90" i="1" l="1"/>
  <c r="G90" i="1"/>
  <c r="H90" i="1" s="1"/>
  <c r="J90" i="1" s="1"/>
  <c r="F90" i="1"/>
  <c r="I90" i="1" s="1"/>
  <c r="K89" i="1"/>
  <c r="G89" i="1"/>
  <c r="H89" i="1" s="1"/>
  <c r="J89" i="1" s="1"/>
  <c r="F89" i="1"/>
  <c r="K88" i="1"/>
  <c r="H88" i="1"/>
  <c r="G88" i="1"/>
  <c r="F88" i="1"/>
  <c r="K87" i="1"/>
  <c r="G87" i="1"/>
  <c r="H87" i="1" s="1"/>
  <c r="F87" i="1"/>
  <c r="I87" i="1" s="1"/>
  <c r="K86" i="1"/>
  <c r="I86" i="1"/>
  <c r="G86" i="1"/>
  <c r="H86" i="1" s="1"/>
  <c r="J86" i="1" s="1"/>
  <c r="F86" i="1"/>
  <c r="K85" i="1"/>
  <c r="I85" i="1"/>
  <c r="G85" i="1"/>
  <c r="H85" i="1" s="1"/>
  <c r="J85" i="1" s="1"/>
  <c r="F85" i="1"/>
  <c r="K84" i="1"/>
  <c r="I84" i="1"/>
  <c r="H84" i="1"/>
  <c r="J84" i="1" s="1"/>
  <c r="G84" i="1"/>
  <c r="F84" i="1"/>
  <c r="K83" i="1"/>
  <c r="G83" i="1"/>
  <c r="H83" i="1" s="1"/>
  <c r="F83" i="1"/>
  <c r="I83" i="1" s="1"/>
  <c r="K82" i="1"/>
  <c r="I82" i="1"/>
  <c r="G82" i="1"/>
  <c r="H82" i="1" s="1"/>
  <c r="J82" i="1" s="1"/>
  <c r="F82" i="1"/>
  <c r="I89" i="1" s="1"/>
  <c r="K81" i="1"/>
  <c r="I81" i="1"/>
  <c r="G81" i="1"/>
  <c r="H81" i="1" s="1"/>
  <c r="J81" i="1" s="1"/>
  <c r="F81" i="1"/>
  <c r="K80" i="1"/>
  <c r="I80" i="1"/>
  <c r="H80" i="1"/>
  <c r="J80" i="1" s="1"/>
  <c r="G80" i="1"/>
  <c r="F80" i="1"/>
  <c r="K79" i="1"/>
  <c r="G79" i="1"/>
  <c r="H79" i="1" s="1"/>
  <c r="F79" i="1"/>
  <c r="I79" i="1" s="1"/>
  <c r="K78" i="1"/>
  <c r="I78" i="1"/>
  <c r="G78" i="1"/>
  <c r="H78" i="1" s="1"/>
  <c r="J78" i="1" s="1"/>
  <c r="F78" i="1"/>
  <c r="K77" i="1"/>
  <c r="I77" i="1"/>
  <c r="G77" i="1"/>
  <c r="H77" i="1" s="1"/>
  <c r="J77" i="1" s="1"/>
  <c r="F77" i="1"/>
  <c r="K76" i="1"/>
  <c r="I76" i="1"/>
  <c r="H76" i="1"/>
  <c r="J76" i="1" s="1"/>
  <c r="G76" i="1"/>
  <c r="F76" i="1"/>
  <c r="K75" i="1"/>
  <c r="G75" i="1"/>
  <c r="H75" i="1" s="1"/>
  <c r="F75" i="1"/>
  <c r="I75" i="1" s="1"/>
  <c r="K74" i="1"/>
  <c r="I74" i="1"/>
  <c r="G74" i="1"/>
  <c r="H74" i="1" s="1"/>
  <c r="J74" i="1" s="1"/>
  <c r="F74" i="1"/>
  <c r="K73" i="1"/>
  <c r="I73" i="1"/>
  <c r="G73" i="1"/>
  <c r="H73" i="1" s="1"/>
  <c r="J73" i="1" s="1"/>
  <c r="F73" i="1"/>
  <c r="K72" i="1"/>
  <c r="I72" i="1"/>
  <c r="H72" i="1"/>
  <c r="J72" i="1" s="1"/>
  <c r="G72" i="1"/>
  <c r="F72" i="1"/>
  <c r="K71" i="1"/>
  <c r="G71" i="1"/>
  <c r="H71" i="1" s="1"/>
  <c r="F71" i="1"/>
  <c r="I71" i="1" s="1"/>
  <c r="K70" i="1"/>
  <c r="I70" i="1"/>
  <c r="G70" i="1"/>
  <c r="H70" i="1" s="1"/>
  <c r="J70" i="1" s="1"/>
  <c r="F70" i="1"/>
  <c r="K69" i="1"/>
  <c r="I69" i="1"/>
  <c r="G69" i="1"/>
  <c r="H69" i="1" s="1"/>
  <c r="J69" i="1" s="1"/>
  <c r="F69" i="1"/>
  <c r="K68" i="1"/>
  <c r="I68" i="1"/>
  <c r="H68" i="1"/>
  <c r="J68" i="1" s="1"/>
  <c r="G68" i="1"/>
  <c r="F68" i="1"/>
  <c r="K67" i="1"/>
  <c r="G67" i="1"/>
  <c r="H67" i="1" s="1"/>
  <c r="F67" i="1"/>
  <c r="I67" i="1" s="1"/>
  <c r="K66" i="1"/>
  <c r="I66" i="1"/>
  <c r="G66" i="1"/>
  <c r="H66" i="1" s="1"/>
  <c r="J66" i="1" s="1"/>
  <c r="F66" i="1"/>
  <c r="K65" i="1"/>
  <c r="I65" i="1"/>
  <c r="G65" i="1"/>
  <c r="H65" i="1" s="1"/>
  <c r="J65" i="1" s="1"/>
  <c r="F65" i="1"/>
  <c r="K64" i="1"/>
  <c r="I64" i="1"/>
  <c r="H64" i="1"/>
  <c r="J64" i="1" s="1"/>
  <c r="G64" i="1"/>
  <c r="F64" i="1"/>
  <c r="K63" i="1"/>
  <c r="G63" i="1"/>
  <c r="H63" i="1" s="1"/>
  <c r="F63" i="1"/>
  <c r="I63" i="1" s="1"/>
  <c r="K62" i="1"/>
  <c r="I62" i="1"/>
  <c r="G62" i="1"/>
  <c r="H62" i="1" s="1"/>
  <c r="J62" i="1" s="1"/>
  <c r="F62" i="1"/>
  <c r="K61" i="1"/>
  <c r="I61" i="1"/>
  <c r="G61" i="1"/>
  <c r="H61" i="1" s="1"/>
  <c r="J61" i="1" s="1"/>
  <c r="F61" i="1"/>
  <c r="K60" i="1"/>
  <c r="I60" i="1"/>
  <c r="H60" i="1"/>
  <c r="J60" i="1" s="1"/>
  <c r="G60" i="1"/>
  <c r="F60" i="1"/>
  <c r="K59" i="1"/>
  <c r="G59" i="1"/>
  <c r="H59" i="1" s="1"/>
  <c r="F59" i="1"/>
  <c r="I59" i="1" s="1"/>
  <c r="K58" i="1"/>
  <c r="I58" i="1"/>
  <c r="G58" i="1"/>
  <c r="H58" i="1" s="1"/>
  <c r="J58" i="1" s="1"/>
  <c r="F58" i="1"/>
  <c r="K57" i="1"/>
  <c r="I57" i="1"/>
  <c r="G57" i="1"/>
  <c r="H57" i="1" s="1"/>
  <c r="J57" i="1" s="1"/>
  <c r="F57" i="1"/>
  <c r="K56" i="1"/>
  <c r="I56" i="1"/>
  <c r="H56" i="1"/>
  <c r="J56" i="1" s="1"/>
  <c r="G56" i="1"/>
  <c r="F56" i="1"/>
  <c r="K55" i="1"/>
  <c r="G55" i="1"/>
  <c r="H55" i="1" s="1"/>
  <c r="F55" i="1"/>
  <c r="I55" i="1" s="1"/>
  <c r="K54" i="1"/>
  <c r="I54" i="1"/>
  <c r="G54" i="1"/>
  <c r="H54" i="1" s="1"/>
  <c r="J54" i="1" s="1"/>
  <c r="F54" i="1"/>
  <c r="K53" i="1"/>
  <c r="I53" i="1"/>
  <c r="G53" i="1"/>
  <c r="H53" i="1" s="1"/>
  <c r="J53" i="1" s="1"/>
  <c r="F53" i="1"/>
  <c r="K52" i="1"/>
  <c r="I52" i="1"/>
  <c r="H52" i="1"/>
  <c r="J52" i="1" s="1"/>
  <c r="G52" i="1"/>
  <c r="F52" i="1"/>
  <c r="K51" i="1"/>
  <c r="G51" i="1"/>
  <c r="H51" i="1" s="1"/>
  <c r="F51" i="1"/>
  <c r="I51" i="1" s="1"/>
  <c r="K50" i="1"/>
  <c r="I50" i="1"/>
  <c r="G50" i="1"/>
  <c r="H50" i="1" s="1"/>
  <c r="J50" i="1" s="1"/>
  <c r="F50" i="1"/>
  <c r="K49" i="1"/>
  <c r="I49" i="1"/>
  <c r="G49" i="1"/>
  <c r="H49" i="1" s="1"/>
  <c r="J49" i="1" s="1"/>
  <c r="F49" i="1"/>
  <c r="K48" i="1"/>
  <c r="I48" i="1"/>
  <c r="H48" i="1"/>
  <c r="J48" i="1" s="1"/>
  <c r="G48" i="1"/>
  <c r="F48" i="1"/>
  <c r="K47" i="1"/>
  <c r="G47" i="1"/>
  <c r="H47" i="1" s="1"/>
  <c r="F47" i="1"/>
  <c r="I47" i="1" s="1"/>
  <c r="K46" i="1"/>
  <c r="I46" i="1"/>
  <c r="G46" i="1"/>
  <c r="H46" i="1" s="1"/>
  <c r="J46" i="1" s="1"/>
  <c r="F46" i="1"/>
  <c r="K45" i="1"/>
  <c r="I45" i="1"/>
  <c r="G45" i="1"/>
  <c r="H45" i="1" s="1"/>
  <c r="J45" i="1" s="1"/>
  <c r="F45" i="1"/>
  <c r="K44" i="1"/>
  <c r="I44" i="1"/>
  <c r="H44" i="1"/>
  <c r="J44" i="1" s="1"/>
  <c r="G44" i="1"/>
  <c r="F44" i="1"/>
  <c r="K43" i="1"/>
  <c r="G43" i="1"/>
  <c r="H43" i="1" s="1"/>
  <c r="F43" i="1"/>
  <c r="I43" i="1" s="1"/>
  <c r="K42" i="1"/>
  <c r="I42" i="1"/>
  <c r="G42" i="1"/>
  <c r="H42" i="1" s="1"/>
  <c r="J42" i="1" s="1"/>
  <c r="F42" i="1"/>
  <c r="K41" i="1"/>
  <c r="I41" i="1"/>
  <c r="G41" i="1"/>
  <c r="H41" i="1" s="1"/>
  <c r="J41" i="1" s="1"/>
  <c r="F41" i="1"/>
  <c r="K40" i="1"/>
  <c r="I40" i="1"/>
  <c r="H40" i="1"/>
  <c r="J40" i="1" s="1"/>
  <c r="G40" i="1"/>
  <c r="F40" i="1"/>
  <c r="K39" i="1"/>
  <c r="G39" i="1"/>
  <c r="H39" i="1" s="1"/>
  <c r="F39" i="1"/>
  <c r="I39" i="1" s="1"/>
  <c r="K38" i="1"/>
  <c r="I38" i="1"/>
  <c r="G38" i="1"/>
  <c r="H38" i="1" s="1"/>
  <c r="J38" i="1" s="1"/>
  <c r="F38" i="1"/>
  <c r="K37" i="1"/>
  <c r="I37" i="1"/>
  <c r="G37" i="1"/>
  <c r="H37" i="1" s="1"/>
  <c r="J37" i="1" s="1"/>
  <c r="F37" i="1"/>
  <c r="K36" i="1"/>
  <c r="I36" i="1"/>
  <c r="H36" i="1"/>
  <c r="J36" i="1" s="1"/>
  <c r="G36" i="1"/>
  <c r="F36" i="1"/>
  <c r="K35" i="1"/>
  <c r="G35" i="1"/>
  <c r="H35" i="1" s="1"/>
  <c r="F35" i="1"/>
  <c r="I35" i="1" s="1"/>
  <c r="K34" i="1"/>
  <c r="I34" i="1"/>
  <c r="G34" i="1"/>
  <c r="H34" i="1" s="1"/>
  <c r="J34" i="1" s="1"/>
  <c r="F34" i="1"/>
  <c r="K33" i="1"/>
  <c r="I33" i="1"/>
  <c r="G33" i="1"/>
  <c r="H33" i="1" s="1"/>
  <c r="J33" i="1" s="1"/>
  <c r="F33" i="1"/>
  <c r="K32" i="1"/>
  <c r="I32" i="1"/>
  <c r="G32" i="1"/>
  <c r="H32" i="1" s="1"/>
  <c r="J32" i="1" s="1"/>
  <c r="F32" i="1"/>
  <c r="K31" i="1"/>
  <c r="G31" i="1"/>
  <c r="H31" i="1" s="1"/>
  <c r="F31" i="1"/>
  <c r="I31" i="1" s="1"/>
  <c r="K30" i="1"/>
  <c r="I30" i="1"/>
  <c r="G30" i="1"/>
  <c r="H30" i="1" s="1"/>
  <c r="J30" i="1" s="1"/>
  <c r="F30" i="1"/>
  <c r="K29" i="1"/>
  <c r="I29" i="1"/>
  <c r="G29" i="1"/>
  <c r="H29" i="1" s="1"/>
  <c r="J29" i="1" s="1"/>
  <c r="F29" i="1"/>
  <c r="K28" i="1"/>
  <c r="I28" i="1"/>
  <c r="G28" i="1"/>
  <c r="H28" i="1" s="1"/>
  <c r="J28" i="1" s="1"/>
  <c r="F28" i="1"/>
  <c r="K27" i="1"/>
  <c r="G27" i="1"/>
  <c r="H27" i="1" s="1"/>
  <c r="J27" i="1" s="1"/>
  <c r="F27" i="1"/>
  <c r="I27" i="1" s="1"/>
  <c r="K26" i="1"/>
  <c r="I26" i="1"/>
  <c r="G26" i="1"/>
  <c r="H26" i="1" s="1"/>
  <c r="J26" i="1" s="1"/>
  <c r="F26" i="1"/>
  <c r="K25" i="1"/>
  <c r="I25" i="1"/>
  <c r="G25" i="1"/>
  <c r="H25" i="1" s="1"/>
  <c r="J25" i="1" s="1"/>
  <c r="F25" i="1"/>
  <c r="K24" i="1"/>
  <c r="I24" i="1"/>
  <c r="G24" i="1"/>
  <c r="H24" i="1" s="1"/>
  <c r="J24" i="1" s="1"/>
  <c r="F24" i="1"/>
  <c r="K23" i="1"/>
  <c r="G23" i="1"/>
  <c r="H23" i="1" s="1"/>
  <c r="J23" i="1" s="1"/>
  <c r="F23" i="1"/>
  <c r="I23" i="1" s="1"/>
  <c r="K22" i="1"/>
  <c r="I22" i="1"/>
  <c r="G22" i="1"/>
  <c r="H22" i="1" s="1"/>
  <c r="J22" i="1" s="1"/>
  <c r="F22" i="1"/>
  <c r="K21" i="1"/>
  <c r="I21" i="1"/>
  <c r="G21" i="1"/>
  <c r="H21" i="1" s="1"/>
  <c r="J21" i="1" s="1"/>
  <c r="F21" i="1"/>
  <c r="K20" i="1"/>
  <c r="I20" i="1"/>
  <c r="G20" i="1"/>
  <c r="H20" i="1" s="1"/>
  <c r="J20" i="1" s="1"/>
  <c r="F20" i="1"/>
  <c r="K19" i="1"/>
  <c r="G19" i="1"/>
  <c r="H19" i="1" s="1"/>
  <c r="J19" i="1" s="1"/>
  <c r="F19" i="1"/>
  <c r="I19" i="1" s="1"/>
  <c r="K18" i="1"/>
  <c r="I18" i="1"/>
  <c r="G18" i="1"/>
  <c r="H18" i="1" s="1"/>
  <c r="J18" i="1" s="1"/>
  <c r="F18" i="1"/>
  <c r="K17" i="1"/>
  <c r="I17" i="1"/>
  <c r="G17" i="1"/>
  <c r="H17" i="1" s="1"/>
  <c r="J17" i="1" s="1"/>
  <c r="F17" i="1"/>
  <c r="K16" i="1"/>
  <c r="I16" i="1"/>
  <c r="G16" i="1"/>
  <c r="H16" i="1" s="1"/>
  <c r="J16" i="1" s="1"/>
  <c r="F16" i="1"/>
  <c r="K15" i="1"/>
  <c r="G15" i="1"/>
  <c r="H15" i="1" s="1"/>
  <c r="F15" i="1"/>
  <c r="I15" i="1" s="1"/>
  <c r="K14" i="1"/>
  <c r="I14" i="1"/>
  <c r="G14" i="1"/>
  <c r="H14" i="1" s="1"/>
  <c r="J14" i="1" s="1"/>
  <c r="F14" i="1"/>
  <c r="K13" i="1"/>
  <c r="I13" i="1"/>
  <c r="G13" i="1"/>
  <c r="H13" i="1" s="1"/>
  <c r="J13" i="1" s="1"/>
  <c r="F13" i="1"/>
  <c r="K12" i="1"/>
  <c r="I12" i="1"/>
  <c r="G12" i="1"/>
  <c r="H12" i="1" s="1"/>
  <c r="J12" i="1" s="1"/>
  <c r="F12" i="1"/>
  <c r="K11" i="1"/>
  <c r="G11" i="1"/>
  <c r="H11" i="1" s="1"/>
  <c r="F11" i="1"/>
  <c r="I11" i="1" s="1"/>
  <c r="K10" i="1"/>
  <c r="I10" i="1"/>
  <c r="G10" i="1"/>
  <c r="H10" i="1" s="1"/>
  <c r="J10" i="1" s="1"/>
  <c r="F10" i="1"/>
  <c r="K9" i="1"/>
  <c r="I9" i="1"/>
  <c r="G9" i="1"/>
  <c r="H9" i="1" s="1"/>
  <c r="J9" i="1" s="1"/>
  <c r="F9" i="1"/>
  <c r="K8" i="1"/>
  <c r="G8" i="1"/>
  <c r="H8" i="1" s="1"/>
  <c r="F8" i="1"/>
  <c r="K7" i="1"/>
  <c r="G7" i="1"/>
  <c r="H7" i="1" s="1"/>
  <c r="F7" i="1"/>
  <c r="I7" i="1" s="1"/>
  <c r="K6" i="1"/>
  <c r="G6" i="1"/>
  <c r="H6" i="1" s="1"/>
  <c r="F6" i="1"/>
  <c r="K5" i="1"/>
  <c r="I5" i="1"/>
  <c r="G5" i="1"/>
  <c r="H5" i="1" s="1"/>
  <c r="J5" i="1" s="1"/>
  <c r="F5" i="1"/>
  <c r="K4" i="1"/>
  <c r="I4" i="1"/>
  <c r="G4" i="1"/>
  <c r="H4" i="1" s="1"/>
  <c r="J4" i="1" s="1"/>
  <c r="F4" i="1"/>
  <c r="K3" i="1"/>
  <c r="G3" i="1"/>
  <c r="H3" i="1" s="1"/>
  <c r="J3" i="1" s="1"/>
  <c r="F3" i="1"/>
  <c r="I3" i="1" s="1"/>
  <c r="G2" i="1"/>
  <c r="F2" i="1"/>
  <c r="I2" i="1" s="1"/>
  <c r="J15" i="1" l="1"/>
  <c r="J6" i="1"/>
  <c r="J11" i="1"/>
  <c r="J7" i="1"/>
  <c r="J39" i="1"/>
  <c r="J51" i="1"/>
  <c r="J71" i="1"/>
  <c r="J75" i="1"/>
  <c r="J83" i="1"/>
  <c r="J87" i="1"/>
  <c r="J31" i="1"/>
  <c r="J43" i="1"/>
  <c r="J47" i="1"/>
  <c r="J59" i="1"/>
  <c r="J63" i="1"/>
  <c r="J67" i="1"/>
  <c r="J79" i="1"/>
  <c r="J35" i="1"/>
  <c r="J55" i="1"/>
  <c r="I88" i="1"/>
  <c r="J88" i="1" s="1"/>
  <c r="I8" i="1"/>
  <c r="J8" i="1" s="1"/>
  <c r="H2" i="1"/>
  <c r="J2" i="1" s="1"/>
  <c r="I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genetika</author>
  </authors>
  <commentList>
    <comment ref="E1" authorId="0" shapeId="0" xr:uid="{E01FEF56-034D-6148-B323-E7CCD080DFAC}">
      <text>
        <r>
          <rPr>
            <b/>
            <sz val="9"/>
            <color indexed="81"/>
            <rFont val="Tahoma"/>
            <family val="2"/>
            <charset val="238"/>
          </rPr>
          <t xml:space="preserve">Tecan.At.Common, 3.7.3.0
Tecan.At.Common.DocumentManagement, 3.7.3.0
Tecan.At.Common.DocumentManagement.Reader, 3.4.4.0
Tecan.At.Common.MCS, 3.7.3.0
Tecan.At.Common.Results, 3.7.3.0
Tecan.At.Common.UI, 3.7.3.0
Tecan.At.Communication.Common, 3.7.4.0
Tecan.At.Communication.Port.IP, 3.7.4.0
Tecan.At.Communication.Port.RS232, 3.7.4.0
Tecan.At.Communication.Port.SIM.Common, 3.7.4.0
Tecan.At.Communication.Port.USB, 3.7.4.0
Tecan.At.Communication.Server, 3.7.4.0
Tecan.At.Communication.SIM.AMR, 3.4.4.0
Tecan.At.Communication.SIM.AMRPlus, 3.4.4.0
Tecan.At.Communication.SIM.Connect, 3.7.4.0
Tecan.At.Communication.SIM.GeniosUltra, 3.4.4.0
Tecan.At.Communication.SIM.Safire3, 3.4.4.0
Tecan.At.Communication.SIM.Safire3Pro, 3.4.4.0
Tecan.At.Communication.SIM.SunriseMini, 3.4.4.0
Tecan.At.Instrument.Common, 3.7.4.0
Tecan.At.Instrument.Common.GCM, 3.6.5.0
Tecan.At.Instrument.Common.Reader, 3.4.4.0
Tecan.At.Instrument.Common.Stacker, 3.7.4.0
Tecan.At.Instrument.Gas.GCM, 3.6.5.0
Tecan.At.Instrument.GCM.Server, 3.6.5.0
Tecan.At.Instrument.Reader.AMR, 3.4.4.0
Tecan.At.Instrument.Reader.AMRPlus, 3.4.4.0
Tecan.At.Instrument.Reader.GeniosUltra, 3.4.4.0
Tecan.At.Instrument.Reader.Safire3, 3.4.4.0
Tecan.At.Instrument.Reader.Safire3Pro, 3.4.4.0
Tecan.At.Instrument.Reader.SunriseMini, 3.4.4.0
Tecan.At.Instrument.Server, 3.7.4.0
Tecan.At.Instrument.Stacker.Connect, 3.7.4.0
Tecan.At.Instrument.Stacker.Server, 3.7.4.0
Tecan.At.Measurement.BuiltInTest.Common, 3.4.4.0
Tecan.At.Measurement.Common, 3.4.4.0
Tecan.At.Measurement.Server, 3.4.4.0
Tecan.At.XFluor, 1.11.1.0
Tecan.At.XFluor.Connect.Reader, 1.11.1.0
Tecan.At.XFluor.Core, 1.11.1.0
Tecan.At.XFluor.Device, 1.11.1.0
Tecan.At.XFluor.Device.AMR, 1.11.1.0
Tecan.At.XFluor.Device.AMRPlus, 1.11.1.0
Tecan.At.XFluor.Device.GeniosUltra, 1.11.1.0
Tecan.At.XFluor.Device.Reader, 1.11.1.0
Tecan.At.XFluor.Device.Safire3, 1.11.1.0
Tecan.At.XFluor.Device.Safire3Pro, 1.11.1.0
Tecan.At.XFluor.Device.SunriseMini, 1.11.1.0
Tecan.At.XFluor.ExcelOutput, 1.11.1.0
Tecan.At.XFluor.NanoQuant, 1.11.1.0
Tecan.At.XFluor.ReaderEditor, 1.11.1.0
</t>
        </r>
      </text>
    </comment>
    <comment ref="E3" authorId="0" shapeId="0" xr:uid="{82811E5F-E08F-134F-B061-4F801B96E7C5}">
      <text>
        <r>
          <rPr>
            <b/>
            <sz val="9"/>
            <color indexed="81"/>
            <rFont val="Tahoma"/>
            <family val="2"/>
            <charset val="238"/>
          </rPr>
          <t xml:space="preserve">EHC, V_2.11_04/08_InfiniTe (Apr  4 2008/14.37.11)
MTP, V_2.11_04/08_InfiniTe (Apr  4 2008/14.37.11)
FIL, V_2.04_10/09_FILTER (Oct 27 2009/11.34.49)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genetika</author>
  </authors>
  <commentList>
    <comment ref="E1" authorId="0" shapeId="0" xr:uid="{A30508AD-F432-9545-98CE-02C30900906B}">
      <text>
        <r>
          <rPr>
            <b/>
            <sz val="9"/>
            <color indexed="81"/>
            <rFont val="Tahoma"/>
            <family val="2"/>
            <charset val="238"/>
          </rPr>
          <t xml:space="preserve">Tecan.At.Common, 3.7.3.0
Tecan.At.Common.DocumentManagement, 3.7.3.0
Tecan.At.Common.DocumentManagement.Reader, 3.4.4.0
Tecan.At.Common.MCS, 3.7.3.0
Tecan.At.Common.Results, 3.7.3.0
Tecan.At.Common.UI, 3.7.3.0
Tecan.At.Communication.Common, 3.7.4.0
Tecan.At.Communication.Port.IP, 3.7.4.0
Tecan.At.Communication.Port.RS232, 3.7.4.0
Tecan.At.Communication.Port.SIM.Common, 3.7.4.0
Tecan.At.Communication.Port.USB, 3.7.4.0
Tecan.At.Communication.Server, 3.7.4.0
Tecan.At.Communication.SIM.AMR, 3.4.4.0
Tecan.At.Communication.SIM.AMRPlus, 3.4.4.0
Tecan.At.Communication.SIM.Connect, 3.7.4.0
Tecan.At.Communication.SIM.GeniosUltra, 3.4.4.0
Tecan.At.Communication.SIM.Safire3, 3.4.4.0
Tecan.At.Communication.SIM.Safire3Pro, 3.4.4.0
Tecan.At.Communication.SIM.SunriseMini, 3.4.4.0
Tecan.At.Instrument.Common, 3.7.4.0
Tecan.At.Instrument.Common.GCM, 3.6.5.0
Tecan.At.Instrument.Common.Reader, 3.4.4.0
Tecan.At.Instrument.Common.Stacker, 3.7.4.0
Tecan.At.Instrument.Gas.GCM, 3.6.5.0
Tecan.At.Instrument.GCM.Server, 3.6.5.0
Tecan.At.Instrument.Reader.AMR, 3.4.4.0
Tecan.At.Instrument.Reader.AMRPlus, 3.4.4.0
Tecan.At.Instrument.Reader.GeniosUltra, 3.4.4.0
Tecan.At.Instrument.Reader.Safire3, 3.4.4.0
Tecan.At.Instrument.Reader.Safire3Pro, 3.4.4.0
Tecan.At.Instrument.Reader.SunriseMini, 3.4.4.0
Tecan.At.Instrument.Server, 3.7.4.0
Tecan.At.Instrument.Stacker.Connect, 3.7.4.0
Tecan.At.Instrument.Stacker.Server, 3.7.4.0
Tecan.At.Measurement.BuiltInTest.Common, 3.4.4.0
Tecan.At.Measurement.Common, 3.4.4.0
Tecan.At.Measurement.Server, 3.4.4.0
Tecan.At.XFluor, 1.11.1.0
Tecan.At.XFluor.Connect.Reader, 1.11.1.0
Tecan.At.XFluor.Core, 1.11.1.0
Tecan.At.XFluor.Device, 1.11.1.0
Tecan.At.XFluor.Device.AMR, 1.11.1.0
Tecan.At.XFluor.Device.AMRPlus, 1.11.1.0
Tecan.At.XFluor.Device.GeniosUltra, 1.11.1.0
Tecan.At.XFluor.Device.Reader, 1.11.1.0
Tecan.At.XFluor.Device.Safire3, 1.11.1.0
Tecan.At.XFluor.Device.Safire3Pro, 1.11.1.0
Tecan.At.XFluor.Device.SunriseMini, 1.11.1.0
Tecan.At.XFluor.ExcelOutput, 1.11.1.0
Tecan.At.XFluor.NanoQuant, 1.11.1.0
Tecan.At.XFluor.ReaderEditor, 1.11.1.0
</t>
        </r>
      </text>
    </comment>
    <comment ref="E3" authorId="0" shapeId="0" xr:uid="{A8436AB6-92AA-CD42-8F44-1BB3B33748BE}">
      <text>
        <r>
          <rPr>
            <b/>
            <sz val="9"/>
            <color indexed="81"/>
            <rFont val="Tahoma"/>
            <family val="2"/>
            <charset val="238"/>
          </rPr>
          <t xml:space="preserve">EHC, V_2.11_04/08_InfiniTe (Apr  4 2008/14.37.11)
MTP, V_2.11_04/08_InfiniTe (Apr  4 2008/14.37.11)
FIL, V_2.04_10/09_FILTER (Oct 27 2009/11.34.49)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genetika</author>
  </authors>
  <commentList>
    <comment ref="E1" authorId="0" shapeId="0" xr:uid="{812F06FB-BBD6-874D-899D-11F3E34A4623}">
      <text>
        <r>
          <rPr>
            <b/>
            <sz val="9"/>
            <color indexed="81"/>
            <rFont val="Tahoma"/>
            <family val="2"/>
            <charset val="238"/>
          </rPr>
          <t xml:space="preserve">Tecan.At.Common, 3.7.3.0
Tecan.At.Common.DocumentManagement, 3.7.3.0
Tecan.At.Common.DocumentManagement.Reader, 3.4.4.0
Tecan.At.Common.MCS, 3.7.3.0
Tecan.At.Common.Results, 3.7.3.0
Tecan.At.Common.UI, 3.7.3.0
Tecan.At.Communication.Common, 3.7.4.0
Tecan.At.Communication.Port.IP, 3.7.4.0
Tecan.At.Communication.Port.RS232, 3.7.4.0
Tecan.At.Communication.Port.SIM.Common, 3.7.4.0
Tecan.At.Communication.Port.USB, 3.7.4.0
Tecan.At.Communication.Server, 3.7.4.0
Tecan.At.Communication.SIM.AMR, 3.4.4.0
Tecan.At.Communication.SIM.AMRPlus, 3.4.4.0
Tecan.At.Communication.SIM.Connect, 3.7.4.0
Tecan.At.Communication.SIM.GeniosUltra, 3.4.4.0
Tecan.At.Communication.SIM.Safire3, 3.4.4.0
Tecan.At.Communication.SIM.Safire3Pro, 3.4.4.0
Tecan.At.Communication.SIM.SunriseMini, 3.4.4.0
Tecan.At.Instrument.Common, 3.7.4.0
Tecan.At.Instrument.Common.GCM, 3.6.5.0
Tecan.At.Instrument.Common.Reader, 3.4.4.0
Tecan.At.Instrument.Common.Stacker, 3.7.4.0
Tecan.At.Instrument.Gas.GCM, 3.6.5.0
Tecan.At.Instrument.GCM.Server, 3.6.5.0
Tecan.At.Instrument.Reader.AMR, 3.4.4.0
Tecan.At.Instrument.Reader.AMRPlus, 3.4.4.0
Tecan.At.Instrument.Reader.GeniosUltra, 3.4.4.0
Tecan.At.Instrument.Reader.Safire3, 3.4.4.0
Tecan.At.Instrument.Reader.Safire3Pro, 3.4.4.0
Tecan.At.Instrument.Reader.SunriseMini, 3.4.4.0
Tecan.At.Instrument.Server, 3.7.4.0
Tecan.At.Instrument.Stacker.Connect, 3.7.4.0
Tecan.At.Instrument.Stacker.Server, 3.7.4.0
Tecan.At.Measurement.BuiltInTest.Common, 3.4.4.0
Tecan.At.Measurement.Common, 3.4.4.0
Tecan.At.Measurement.Server, 3.4.4.0
Tecan.At.XFluor, 1.11.1.0
Tecan.At.XFluor.Connect.Reader, 1.11.1.0
Tecan.At.XFluor.Core, 1.11.1.0
Tecan.At.XFluor.Device, 1.11.1.0
Tecan.At.XFluor.Device.AMR, 1.11.1.0
Tecan.At.XFluor.Device.AMRPlus, 1.11.1.0
Tecan.At.XFluor.Device.GeniosUltra, 1.11.1.0
Tecan.At.XFluor.Device.Reader, 1.11.1.0
Tecan.At.XFluor.Device.Safire3, 1.11.1.0
Tecan.At.XFluor.Device.Safire3Pro, 1.11.1.0
Tecan.At.XFluor.Device.SunriseMini, 1.11.1.0
Tecan.At.XFluor.ExcelOutput, 1.11.1.0
Tecan.At.XFluor.NanoQuant, 1.11.1.0
Tecan.At.XFluor.ReaderEditor, 1.11.1.0
</t>
        </r>
      </text>
    </comment>
    <comment ref="E3" authorId="0" shapeId="0" xr:uid="{727EB912-B71C-BF4A-8B2A-A1EE222ED948}">
      <text>
        <r>
          <rPr>
            <b/>
            <sz val="9"/>
            <color indexed="81"/>
            <rFont val="Tahoma"/>
            <family val="2"/>
            <charset val="238"/>
          </rPr>
          <t xml:space="preserve">EHC, V_2.11_04/08_InfiniTe (Apr  4 2008/14.37.11)
MTP, V_2.11_04/08_InfiniTe (Apr  4 2008/14.37.11)
FIL, V_2.04_10/09_FILTER (Oct 27 2009/11.34.49)
</t>
        </r>
      </text>
    </comment>
  </commentList>
</comments>
</file>

<file path=xl/sharedStrings.xml><?xml version="1.0" encoding="utf-8"?>
<sst xmlns="http://schemas.openxmlformats.org/spreadsheetml/2006/main" count="1242" uniqueCount="340">
  <si>
    <t>H1</t>
  </si>
  <si>
    <t>H2</t>
  </si>
  <si>
    <t>H3</t>
  </si>
  <si>
    <t>H4</t>
  </si>
  <si>
    <t>aver</t>
  </si>
  <si>
    <t>SD</t>
  </si>
  <si>
    <t>Sdrel</t>
  </si>
  <si>
    <t>FOLD INDUCTION</t>
  </si>
  <si>
    <t>SD fold</t>
  </si>
  <si>
    <t>UT</t>
  </si>
  <si>
    <t>RIF 10 uM</t>
  </si>
  <si>
    <t>FKK 1 1 nM</t>
  </si>
  <si>
    <t>n6018</t>
  </si>
  <si>
    <t>FKK 1 10 nM</t>
  </si>
  <si>
    <t>FKK 1 100 nM</t>
  </si>
  <si>
    <t>FKK 1 1 uM</t>
  </si>
  <si>
    <t>FKK 1 10 uM</t>
  </si>
  <si>
    <t>FKK 1 25 uM</t>
  </si>
  <si>
    <t>n81019</t>
  </si>
  <si>
    <t>FKK 2 1 nM</t>
  </si>
  <si>
    <t>FKK 2 10 nM</t>
  </si>
  <si>
    <t>FKK 2 100 nM</t>
  </si>
  <si>
    <t>FKK 2 1 uM</t>
  </si>
  <si>
    <t>FKK 2 10 uM</t>
  </si>
  <si>
    <t>FKK 2 25 uM</t>
  </si>
  <si>
    <t>FKK 3 1 nM</t>
  </si>
  <si>
    <t>FKK 3 10 nM</t>
  </si>
  <si>
    <t>FKK 3 100 nM</t>
  </si>
  <si>
    <t>FKK 3 1 uM</t>
  </si>
  <si>
    <t>FKK 3 10 uM</t>
  </si>
  <si>
    <t>FKK 3 25 uM</t>
  </si>
  <si>
    <t>n39052</t>
  </si>
  <si>
    <t>n1937</t>
  </si>
  <si>
    <t>FKK 4 1 nM</t>
  </si>
  <si>
    <t>FKK 4 10 nM</t>
  </si>
  <si>
    <t>FKK 4 100 nM</t>
  </si>
  <si>
    <t>FKK 4 1 uM</t>
  </si>
  <si>
    <t>FKK 4 10 uM</t>
  </si>
  <si>
    <t>FKK 4 25 uM</t>
  </si>
  <si>
    <t>n86102</t>
  </si>
  <si>
    <t>n177400</t>
  </si>
  <si>
    <t>FKK 5 1 nM</t>
  </si>
  <si>
    <t>FKK 5 10 nM</t>
  </si>
  <si>
    <t>FKK 5 100 nM</t>
  </si>
  <si>
    <t>FKK 5 1 uM</t>
  </si>
  <si>
    <t>FKK 5 10 uM</t>
  </si>
  <si>
    <t>FKK 5 25 uM</t>
  </si>
  <si>
    <t>FKK 6 1 nM</t>
  </si>
  <si>
    <t>n12869</t>
  </si>
  <si>
    <t>FKK 6 10 nM</t>
  </si>
  <si>
    <t>FKK 6 100 nM</t>
  </si>
  <si>
    <t>FKK 6 1 uM</t>
  </si>
  <si>
    <t>FKK 6 10 uM</t>
  </si>
  <si>
    <t>n75475</t>
  </si>
  <si>
    <t>FKK 6 25 uM</t>
  </si>
  <si>
    <t>n64372</t>
  </si>
  <si>
    <t>n2347</t>
  </si>
  <si>
    <t>FKK 7 1 nM</t>
  </si>
  <si>
    <t>FKK 7 10 nM</t>
  </si>
  <si>
    <t>FKK 7 100 nM</t>
  </si>
  <si>
    <t>FKK 7 1 uM</t>
  </si>
  <si>
    <t>FKK 7 10 uM</t>
  </si>
  <si>
    <t>FKK 7 25 uM</t>
  </si>
  <si>
    <t>FKK 8 1 nM</t>
  </si>
  <si>
    <t>FKK 8 10 nM</t>
  </si>
  <si>
    <t>FKK 8 100 nM</t>
  </si>
  <si>
    <t>FKK 8 1 uM</t>
  </si>
  <si>
    <t>FKK 8 10 uM</t>
  </si>
  <si>
    <t>FKK 8 25 uM</t>
  </si>
  <si>
    <t>FKK 9 1 nM</t>
  </si>
  <si>
    <t>n10978</t>
  </si>
  <si>
    <t>FKK 9 10 nM</t>
  </si>
  <si>
    <t>FKK 9 100 nM</t>
  </si>
  <si>
    <t>FKK 9 1 uM</t>
  </si>
  <si>
    <t>FKK 9 10 uM</t>
  </si>
  <si>
    <t>FKK 9 25 uM</t>
  </si>
  <si>
    <t>FKK 10 1 nM</t>
  </si>
  <si>
    <t>FKK 10 10 nM</t>
  </si>
  <si>
    <t>FKK 10 100 nM</t>
  </si>
  <si>
    <t>FKK 10 1 uM</t>
  </si>
  <si>
    <t>FKK 10 10 uM</t>
  </si>
  <si>
    <t>n13317</t>
  </si>
  <si>
    <t>FKK 10 25 uM</t>
  </si>
  <si>
    <t>n2145</t>
  </si>
  <si>
    <t>FKK999 1 nM</t>
  </si>
  <si>
    <t>FKK999 10 nM</t>
  </si>
  <si>
    <t>FKK999 100 nM</t>
  </si>
  <si>
    <t>FKK999 1 uM</t>
  </si>
  <si>
    <t>FKK999 10 uM</t>
  </si>
  <si>
    <t>FKK999 1 25 uM</t>
  </si>
  <si>
    <t>FKK999 50 uM</t>
  </si>
  <si>
    <t>FK COMPOUNDS</t>
  </si>
  <si>
    <t>AZ-AHR</t>
  </si>
  <si>
    <t>-</t>
  </si>
  <si>
    <t>TCDD</t>
  </si>
  <si>
    <t>FKK 1</t>
  </si>
  <si>
    <t>H 2</t>
  </si>
  <si>
    <t>H 3</t>
  </si>
  <si>
    <t>H 4</t>
  </si>
  <si>
    <t>TTEST</t>
  </si>
  <si>
    <t>DMSO</t>
  </si>
  <si>
    <t xml:space="preserve"> -</t>
  </si>
  <si>
    <t>1 nM</t>
  </si>
  <si>
    <t>10 nM</t>
  </si>
  <si>
    <t>100 nM</t>
  </si>
  <si>
    <t>n12</t>
  </si>
  <si>
    <t>1µM</t>
  </si>
  <si>
    <t>n47</t>
  </si>
  <si>
    <t>10 µM</t>
  </si>
  <si>
    <t>n80</t>
  </si>
  <si>
    <t>FKK 2</t>
  </si>
  <si>
    <t>FKK 3</t>
  </si>
  <si>
    <t>FKK 4</t>
  </si>
  <si>
    <t>n36</t>
  </si>
  <si>
    <t>FKK 5</t>
  </si>
  <si>
    <t>FKK 6</t>
  </si>
  <si>
    <t>n17</t>
  </si>
  <si>
    <t>n28</t>
  </si>
  <si>
    <t>FKK 7</t>
  </si>
  <si>
    <t>n50</t>
  </si>
  <si>
    <t>FKK 8</t>
  </si>
  <si>
    <t>FKK 9</t>
  </si>
  <si>
    <t>FKK 10</t>
  </si>
  <si>
    <t>n16</t>
  </si>
  <si>
    <t>FKK999</t>
  </si>
  <si>
    <t>HepaRG PXR-KO</t>
  </si>
  <si>
    <t>GAPDH</t>
  </si>
  <si>
    <t>3A4</t>
  </si>
  <si>
    <t>delta ct</t>
  </si>
  <si>
    <t>SD delta ct</t>
  </si>
  <si>
    <t>delt delta ct</t>
  </si>
  <si>
    <t xml:space="preserve">SD delta ct </t>
  </si>
  <si>
    <t>fold to C</t>
  </si>
  <si>
    <t>range</t>
  </si>
  <si>
    <t>aver range</t>
  </si>
  <si>
    <t>n19,25</t>
  </si>
  <si>
    <t>n19,76</t>
  </si>
  <si>
    <t>RIF</t>
  </si>
  <si>
    <t>n19,51</t>
  </si>
  <si>
    <t>FKK5</t>
  </si>
  <si>
    <t>n19,68</t>
  </si>
  <si>
    <t>FKK6</t>
  </si>
  <si>
    <t>n19,2</t>
  </si>
  <si>
    <t>1A1</t>
  </si>
  <si>
    <t>n18,66</t>
  </si>
  <si>
    <t>n30,04</t>
  </si>
  <si>
    <t>MDR-1</t>
  </si>
  <si>
    <t>n22,56</t>
  </si>
  <si>
    <t>n23,05</t>
  </si>
  <si>
    <t>HepaRG CONTROL 5F Clone</t>
  </si>
  <si>
    <t>n17,5</t>
  </si>
  <si>
    <t>n19,66</t>
  </si>
  <si>
    <t>n28,61</t>
  </si>
  <si>
    <t>MDR1</t>
  </si>
  <si>
    <t>n22,06</t>
  </si>
  <si>
    <t>n22,55</t>
  </si>
  <si>
    <t>HepaRG AHR-KO</t>
  </si>
  <si>
    <t>n20,11</t>
  </si>
  <si>
    <t>n19,94</t>
  </si>
  <si>
    <t>n19,49</t>
  </si>
  <si>
    <t>n23,43</t>
  </si>
  <si>
    <t>n32,93</t>
  </si>
  <si>
    <t>n19,99</t>
  </si>
  <si>
    <t>n32,28</t>
  </si>
  <si>
    <t>n31,81</t>
  </si>
  <si>
    <t>Hep200529</t>
  </si>
  <si>
    <t>n31.04</t>
  </si>
  <si>
    <t>n26.95</t>
  </si>
  <si>
    <t>Hep220932</t>
  </si>
  <si>
    <t>n21,18</t>
  </si>
  <si>
    <t>n22,32</t>
  </si>
  <si>
    <t>n13,64</t>
  </si>
  <si>
    <t>n14,16</t>
  </si>
  <si>
    <t>n28,7</t>
  </si>
  <si>
    <t>n22,09</t>
  </si>
  <si>
    <t>n21,53</t>
  </si>
  <si>
    <t>n30,69</t>
  </si>
  <si>
    <t>n27,78</t>
  </si>
  <si>
    <t>n22,77</t>
  </si>
  <si>
    <t>Hep200533</t>
  </si>
  <si>
    <t>n16,46</t>
  </si>
  <si>
    <t>n23,59</t>
  </si>
  <si>
    <t>n21,86</t>
  </si>
  <si>
    <t>n16,93</t>
  </si>
  <si>
    <t>n22,66</t>
  </si>
  <si>
    <t>n30,29</t>
  </si>
  <si>
    <t>n23,32</t>
  </si>
  <si>
    <t>n30,77</t>
  </si>
  <si>
    <t>n23,55</t>
  </si>
  <si>
    <t>n24,47</t>
  </si>
  <si>
    <t>Hep200538</t>
  </si>
  <si>
    <t>n20,6</t>
  </si>
  <si>
    <t>n19,13</t>
  </si>
  <si>
    <t>n19,7</t>
  </si>
  <si>
    <t>n18,34</t>
  </si>
  <si>
    <t>n21,64</t>
  </si>
  <si>
    <t>n17,36</t>
  </si>
  <si>
    <t>n31,88</t>
  </si>
  <si>
    <t>n24,21</t>
  </si>
  <si>
    <t>n22,8</t>
  </si>
  <si>
    <t>n31,33</t>
  </si>
  <si>
    <t>n29,49</t>
  </si>
  <si>
    <t>n21,87</t>
  </si>
  <si>
    <t>n23,28</t>
  </si>
  <si>
    <t>mock-transfected LS180 cells</t>
  </si>
  <si>
    <t>n29,04</t>
  </si>
  <si>
    <t>n17,79</t>
  </si>
  <si>
    <t>n28,88</t>
  </si>
  <si>
    <t>n17.79</t>
  </si>
  <si>
    <t>PXR-transfected LS180 cells</t>
  </si>
  <si>
    <t>n18,79</t>
  </si>
  <si>
    <t>n18.98</t>
  </si>
  <si>
    <t>n26,64</t>
  </si>
  <si>
    <t>n18.91</t>
  </si>
  <si>
    <t>n23,99</t>
  </si>
  <si>
    <t>n30.08</t>
  </si>
  <si>
    <t>n22.35</t>
  </si>
  <si>
    <t>n22.74</t>
  </si>
  <si>
    <t>RIF (10 μM)</t>
  </si>
  <si>
    <t>FKK5 (10 μM)</t>
  </si>
  <si>
    <t>FKK6 (10 μM)</t>
  </si>
  <si>
    <t>FKK9 (10 μM)</t>
  </si>
  <si>
    <t>CYP3A4</t>
  </si>
  <si>
    <t>each column represents a repeat experiment</t>
  </si>
  <si>
    <t>each value is a Fold Expression (2-ΔΔCt)</t>
  </si>
  <si>
    <t>Drug Conc</t>
  </si>
  <si>
    <t>log(c) M</t>
  </si>
  <si>
    <t>sr12813</t>
  </si>
  <si>
    <t>fkk5</t>
  </si>
  <si>
    <t>fkk6</t>
  </si>
  <si>
    <t>0.787*</t>
  </si>
  <si>
    <t>0.4501*</t>
  </si>
  <si>
    <t>0.4136*</t>
  </si>
  <si>
    <t>0.4057*</t>
  </si>
  <si>
    <t>0.5035*</t>
  </si>
  <si>
    <t>0.4539*</t>
  </si>
  <si>
    <t>5 nM</t>
  </si>
  <si>
    <t>0.5474*</t>
  </si>
  <si>
    <t>0.5649*</t>
  </si>
  <si>
    <t>0.4572*</t>
  </si>
  <si>
    <t>0.5311*</t>
  </si>
  <si>
    <t>50 nM</t>
  </si>
  <si>
    <t>0.6419*</t>
  </si>
  <si>
    <t>0,1 uM</t>
  </si>
  <si>
    <t>0.6455*</t>
  </si>
  <si>
    <t>0.6931*</t>
  </si>
  <si>
    <t>0.739*</t>
  </si>
  <si>
    <t>0,25 uM</t>
  </si>
  <si>
    <t>0.5723*</t>
  </si>
  <si>
    <t>0,5 uM</t>
  </si>
  <si>
    <t>0.3675*</t>
  </si>
  <si>
    <t>0.6903*</t>
  </si>
  <si>
    <t>0.4958*</t>
  </si>
  <si>
    <t>1 uM</t>
  </si>
  <si>
    <t>0.4079*</t>
  </si>
  <si>
    <t>0.5717*</t>
  </si>
  <si>
    <t>2,5 uM</t>
  </si>
  <si>
    <t>0.4852*</t>
  </si>
  <si>
    <t>5 uM</t>
  </si>
  <si>
    <t>0.2757*</t>
  </si>
  <si>
    <t>0.3234*</t>
  </si>
  <si>
    <t>10 uM</t>
  </si>
  <si>
    <t>0.2201*</t>
  </si>
  <si>
    <t>0.4401*</t>
  </si>
  <si>
    <t>25 uM</t>
  </si>
  <si>
    <t>each drug column is an repeat</t>
  </si>
  <si>
    <t>log © M, log of cpncentration in Molar</t>
  </si>
  <si>
    <t>This is a ITC (instrument) direct readout and the source data is available upon request.</t>
  </si>
  <si>
    <t>Application: Tecan i-control</t>
  </si>
  <si>
    <t>Tecan i-control , 1.11.1.0</t>
  </si>
  <si>
    <t>Device: infinite 200</t>
  </si>
  <si>
    <t>Serial number: 1003006071</t>
  </si>
  <si>
    <t>Serial number of connected stacker:</t>
  </si>
  <si>
    <t>Firmware: V_2.11_04/08_InfiniTe (Apr  4 2008/14.37.11)</t>
  </si>
  <si>
    <t>MAI, V_2.11_04/08_InfiniTe (Apr  4 2008/14.37.11)</t>
  </si>
  <si>
    <t>Date:</t>
  </si>
  <si>
    <t>13.10.2017</t>
  </si>
  <si>
    <t>Time:</t>
  </si>
  <si>
    <t>14:33:29</t>
  </si>
  <si>
    <t>System</t>
  </si>
  <si>
    <t>51-SEDLACEJ-PC</t>
  </si>
  <si>
    <t>User</t>
  </si>
  <si>
    <t>PRFAD\genetika</t>
  </si>
  <si>
    <t>Plate</t>
  </si>
  <si>
    <t>Corning 384 Flat Bottom Black Polystyrene Cat. No.: 3573 [COS384fb_low flange_flat_bottom.pdfx]</t>
  </si>
  <si>
    <t>Plate-ID (Stacker)</t>
  </si>
  <si>
    <t>Label: Label1</t>
  </si>
  <si>
    <t>Mode</t>
  </si>
  <si>
    <t>Fluorescence Top Reading</t>
  </si>
  <si>
    <t>Excitation Wavelength</t>
  </si>
  <si>
    <t>nm</t>
  </si>
  <si>
    <t>Emission Wavelength</t>
  </si>
  <si>
    <t>Excitation Bandwidth</t>
  </si>
  <si>
    <t>Emission Bandwidth</t>
  </si>
  <si>
    <t>Gain</t>
  </si>
  <si>
    <t>Optimal (100%)</t>
  </si>
  <si>
    <t>Number of Flashes</t>
  </si>
  <si>
    <t>Integration Time</t>
  </si>
  <si>
    <t>µs</t>
  </si>
  <si>
    <t>Lag Time</t>
  </si>
  <si>
    <t>Settle Time</t>
  </si>
  <si>
    <t>ms</t>
  </si>
  <si>
    <t>Part of Plate</t>
  </si>
  <si>
    <t>A1-B24; C1-C12</t>
  </si>
  <si>
    <t>Start Time:</t>
  </si>
  <si>
    <t>13.10.2017 14:33:48</t>
  </si>
  <si>
    <t>Temperature: -- °C</t>
  </si>
  <si>
    <t>&lt;&gt;</t>
  </si>
  <si>
    <t>A</t>
  </si>
  <si>
    <t>B</t>
  </si>
  <si>
    <t>C</t>
  </si>
  <si>
    <t>End Time:</t>
  </si>
  <si>
    <t>13.10.2017 14:34:36</t>
  </si>
  <si>
    <t>Label: Label2</t>
  </si>
  <si>
    <t>13.10.2017 14:34:57</t>
  </si>
  <si>
    <t>13.10.2017 14:35:45</t>
  </si>
  <si>
    <t>uM</t>
  </si>
  <si>
    <t>520/495</t>
  </si>
  <si>
    <t>max ctrl</t>
  </si>
  <si>
    <t>dmso</t>
  </si>
  <si>
    <t>17.10.2017</t>
  </si>
  <si>
    <t>10:28:15</t>
  </si>
  <si>
    <t>K1-L24; M1-M12</t>
  </si>
  <si>
    <t>17.10.2017 10:28:32</t>
  </si>
  <si>
    <t>K</t>
  </si>
  <si>
    <t>L</t>
  </si>
  <si>
    <t>M</t>
  </si>
  <si>
    <t>17.10.2017 10:29:21</t>
  </si>
  <si>
    <t>17.10.2017 10:29:42</t>
  </si>
  <si>
    <t>17.10.2017 10:30:30</t>
  </si>
  <si>
    <t>ctrl, dmso</t>
  </si>
  <si>
    <t>11:33:19</t>
  </si>
  <si>
    <t>D13-D24; E1-F24</t>
  </si>
  <si>
    <t>17.10.2017 11:33:38</t>
  </si>
  <si>
    <t>D</t>
  </si>
  <si>
    <t>E</t>
  </si>
  <si>
    <t>F</t>
  </si>
  <si>
    <t>17.10.2017 11:34:26</t>
  </si>
  <si>
    <t>17.10.2017 11:34:48</t>
  </si>
  <si>
    <t>17.10.2017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</si>
</sst>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"/>
    <numFmt numFmtId="167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11"/>
      <color rgb="FFFFFFFF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12" fillId="0" borderId="0"/>
    <xf numFmtId="0" fontId="1" fillId="0" borderId="0"/>
  </cellStyleXfs>
  <cellXfs count="128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/>
    <xf numFmtId="0" fontId="4" fillId="3" borderId="0" xfId="0" applyFont="1" applyFill="1"/>
    <xf numFmtId="0" fontId="0" fillId="3" borderId="0" xfId="0" applyFill="1"/>
    <xf numFmtId="164" fontId="4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166" fontId="2" fillId="3" borderId="0" xfId="0" applyNumberFormat="1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0" fontId="5" fillId="2" borderId="0" xfId="0" applyFont="1" applyFill="1"/>
    <xf numFmtId="0" fontId="6" fillId="0" borderId="0" xfId="0" applyFont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5" fillId="3" borderId="0" xfId="0" applyFont="1" applyFill="1"/>
    <xf numFmtId="0" fontId="6" fillId="3" borderId="0" xfId="0" applyFont="1" applyFill="1"/>
    <xf numFmtId="164" fontId="5" fillId="3" borderId="0" xfId="0" applyNumberFormat="1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5" fontId="8" fillId="3" borderId="0" xfId="0" applyNumberFormat="1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166" fontId="7" fillId="3" borderId="0" xfId="0" applyNumberFormat="1" applyFont="1" applyFill="1" applyAlignment="1">
      <alignment horizontal="center"/>
    </xf>
    <xf numFmtId="0" fontId="5" fillId="0" borderId="0" xfId="0" applyFont="1"/>
    <xf numFmtId="0" fontId="4" fillId="4" borderId="0" xfId="0" applyFont="1" applyFill="1"/>
    <xf numFmtId="0" fontId="0" fillId="4" borderId="0" xfId="0" applyFill="1"/>
    <xf numFmtId="164" fontId="4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9" fillId="0" borderId="0" xfId="0" applyFont="1"/>
    <xf numFmtId="1" fontId="5" fillId="0" borderId="0" xfId="1" applyNumberFormat="1" applyFont="1"/>
    <xf numFmtId="1" fontId="5" fillId="0" borderId="0" xfId="1" applyNumberFormat="1" applyFont="1" applyAlignment="1">
      <alignment horizontal="right"/>
    </xf>
    <xf numFmtId="1" fontId="6" fillId="0" borderId="0" xfId="1" applyNumberFormat="1" applyFont="1"/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8" fillId="0" borderId="1" xfId="1" applyNumberFormat="1" applyFont="1" applyBorder="1" applyAlignment="1">
      <alignment horizontal="right"/>
    </xf>
    <xf numFmtId="0" fontId="6" fillId="0" borderId="2" xfId="1" applyFont="1" applyBorder="1"/>
    <xf numFmtId="164" fontId="5" fillId="0" borderId="2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" fontId="6" fillId="0" borderId="3" xfId="1" applyNumberFormat="1" applyFont="1" applyBorder="1" applyAlignment="1">
      <alignment horizontal="center"/>
    </xf>
    <xf numFmtId="1" fontId="8" fillId="0" borderId="4" xfId="1" applyNumberFormat="1" applyFont="1" applyBorder="1" applyAlignment="1">
      <alignment horizontal="right"/>
    </xf>
    <xf numFmtId="0" fontId="6" fillId="0" borderId="5" xfId="1" applyFont="1" applyBorder="1"/>
    <xf numFmtId="164" fontId="5" fillId="0" borderId="5" xfId="1" applyNumberFormat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167" fontId="6" fillId="0" borderId="6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" fontId="11" fillId="0" borderId="0" xfId="1" applyNumberFormat="1" applyFont="1" applyAlignment="1">
      <alignment horizontal="center"/>
    </xf>
    <xf numFmtId="0" fontId="6" fillId="0" borderId="0" xfId="1" applyFont="1"/>
    <xf numFmtId="1" fontId="6" fillId="0" borderId="0" xfId="1" applyNumberFormat="1" applyFont="1" applyProtection="1">
      <protection locked="0"/>
    </xf>
    <xf numFmtId="1" fontId="8" fillId="0" borderId="1" xfId="1" applyNumberFormat="1" applyFont="1" applyBorder="1"/>
    <xf numFmtId="1" fontId="5" fillId="0" borderId="2" xfId="1" applyNumberFormat="1" applyFont="1" applyBorder="1" applyAlignment="1">
      <alignment horizontal="right"/>
    </xf>
    <xf numFmtId="1" fontId="5" fillId="0" borderId="2" xfId="1" applyNumberFormat="1" applyFont="1" applyBorder="1" applyAlignment="1">
      <alignment horizontal="center"/>
    </xf>
    <xf numFmtId="1" fontId="6" fillId="0" borderId="2" xfId="1" applyNumberFormat="1" applyFont="1" applyBorder="1" applyAlignment="1">
      <alignment horizontal="center"/>
    </xf>
    <xf numFmtId="1" fontId="8" fillId="0" borderId="7" xfId="1" applyNumberFormat="1" applyFont="1" applyBorder="1"/>
    <xf numFmtId="164" fontId="5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1" fontId="6" fillId="0" borderId="8" xfId="1" applyNumberFormat="1" applyFont="1" applyBorder="1" applyAlignment="1">
      <alignment horizontal="center"/>
    </xf>
    <xf numFmtId="1" fontId="8" fillId="0" borderId="0" xfId="1" applyNumberFormat="1" applyFont="1" applyAlignment="1">
      <alignment horizontal="right"/>
    </xf>
    <xf numFmtId="167" fontId="6" fillId="0" borderId="8" xfId="1" applyNumberFormat="1" applyFont="1" applyBorder="1" applyAlignment="1">
      <alignment horizontal="center"/>
    </xf>
    <xf numFmtId="1" fontId="5" fillId="0" borderId="0" xfId="2" applyNumberFormat="1" applyFont="1" applyAlignment="1">
      <alignment horizontal="right"/>
    </xf>
    <xf numFmtId="1" fontId="7" fillId="0" borderId="4" xfId="1" applyNumberFormat="1" applyFont="1" applyBorder="1"/>
    <xf numFmtId="1" fontId="5" fillId="0" borderId="5" xfId="2" applyNumberFormat="1" applyFont="1" applyBorder="1" applyAlignment="1">
      <alignment horizontal="right"/>
    </xf>
    <xf numFmtId="1" fontId="7" fillId="0" borderId="0" xfId="1" applyNumberFormat="1" applyFont="1"/>
    <xf numFmtId="1" fontId="5" fillId="0" borderId="0" xfId="2" applyNumberFormat="1" applyFont="1"/>
    <xf numFmtId="1" fontId="6" fillId="0" borderId="0" xfId="1" quotePrefix="1" applyNumberFormat="1" applyFont="1"/>
    <xf numFmtId="1" fontId="8" fillId="0" borderId="0" xfId="1" applyNumberFormat="1" applyFont="1"/>
    <xf numFmtId="1" fontId="11" fillId="0" borderId="0" xfId="1" applyNumberFormat="1" applyFont="1"/>
    <xf numFmtId="1" fontId="6" fillId="0" borderId="0" xfId="1" applyNumberFormat="1" applyFont="1" applyAlignment="1">
      <alignment horizontal="left"/>
    </xf>
    <xf numFmtId="164" fontId="6" fillId="0" borderId="0" xfId="1" applyNumberFormat="1" applyFont="1"/>
    <xf numFmtId="1" fontId="6" fillId="0" borderId="4" xfId="1" applyNumberFormat="1" applyFont="1" applyBorder="1"/>
    <xf numFmtId="1" fontId="5" fillId="0" borderId="1" xfId="1" applyNumberFormat="1" applyFont="1" applyBorder="1"/>
    <xf numFmtId="1" fontId="6" fillId="0" borderId="7" xfId="1" applyNumberFormat="1" applyFont="1" applyBorder="1"/>
    <xf numFmtId="164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2" fontId="7" fillId="0" borderId="0" xfId="1" applyNumberFormat="1" applyFont="1" applyAlignment="1">
      <alignment horizontal="center"/>
    </xf>
    <xf numFmtId="166" fontId="7" fillId="0" borderId="8" xfId="1" applyNumberFormat="1" applyFont="1" applyBorder="1" applyAlignment="1">
      <alignment horizontal="center"/>
    </xf>
    <xf numFmtId="0" fontId="10" fillId="0" borderId="5" xfId="1" applyBorder="1"/>
    <xf numFmtId="164" fontId="7" fillId="0" borderId="5" xfId="1" applyNumberFormat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2" fontId="7" fillId="0" borderId="5" xfId="1" applyNumberFormat="1" applyFont="1" applyBorder="1" applyAlignment="1">
      <alignment horizontal="center"/>
    </xf>
    <xf numFmtId="166" fontId="7" fillId="0" borderId="6" xfId="1" applyNumberFormat="1" applyFont="1" applyBorder="1" applyAlignment="1">
      <alignment horizontal="center"/>
    </xf>
    <xf numFmtId="0" fontId="13" fillId="5" borderId="0" xfId="3" applyFont="1" applyFill="1" applyAlignment="1">
      <alignment horizontal="center"/>
    </xf>
    <xf numFmtId="0" fontId="12" fillId="0" borderId="0" xfId="3"/>
    <xf numFmtId="0" fontId="12" fillId="0" borderId="9" xfId="3" applyBorder="1"/>
    <xf numFmtId="0" fontId="4" fillId="0" borderId="9" xfId="3" applyFont="1" applyBorder="1" applyAlignment="1">
      <alignment horizontal="center"/>
    </xf>
    <xf numFmtId="0" fontId="12" fillId="0" borderId="9" xfId="3" applyBorder="1" applyAlignment="1">
      <alignment horizontal="center"/>
    </xf>
    <xf numFmtId="0" fontId="14" fillId="5" borderId="9" xfId="3" applyFont="1" applyFill="1" applyBorder="1" applyAlignment="1">
      <alignment horizontal="center"/>
    </xf>
    <xf numFmtId="0" fontId="12" fillId="0" borderId="9" xfId="3" applyBorder="1" applyAlignment="1">
      <alignment horizontal="center"/>
    </xf>
    <xf numFmtId="0" fontId="4" fillId="0" borderId="9" xfId="3" applyFont="1" applyBorder="1"/>
    <xf numFmtId="2" fontId="14" fillId="0" borderId="9" xfId="3" applyNumberFormat="1" applyFont="1" applyBorder="1" applyAlignment="1">
      <alignment horizontal="right"/>
    </xf>
    <xf numFmtId="2" fontId="12" fillId="0" borderId="9" xfId="3" applyNumberFormat="1" applyBorder="1" applyAlignment="1">
      <alignment horizontal="right"/>
    </xf>
    <xf numFmtId="0" fontId="13" fillId="5" borderId="0" xfId="3" applyFont="1" applyFill="1"/>
    <xf numFmtId="0" fontId="12" fillId="5" borderId="0" xfId="3" applyFill="1"/>
    <xf numFmtId="0" fontId="13" fillId="5" borderId="10" xfId="3" applyFont="1" applyFill="1" applyBorder="1" applyAlignment="1">
      <alignment horizontal="center"/>
    </xf>
    <xf numFmtId="0" fontId="12" fillId="5" borderId="0" xfId="3" applyFill="1" applyAlignment="1">
      <alignment horizontal="center"/>
    </xf>
    <xf numFmtId="0" fontId="12" fillId="0" borderId="0" xfId="3" applyAlignment="1">
      <alignment horizontal="center"/>
    </xf>
    <xf numFmtId="2" fontId="12" fillId="0" borderId="9" xfId="3" applyNumberFormat="1" applyBorder="1" applyAlignment="1">
      <alignment horizontal="center"/>
    </xf>
    <xf numFmtId="2" fontId="14" fillId="0" borderId="9" xfId="3" applyNumberFormat="1" applyFont="1" applyBorder="1" applyAlignment="1">
      <alignment horizontal="center"/>
    </xf>
    <xf numFmtId="165" fontId="12" fillId="0" borderId="9" xfId="3" applyNumberFormat="1" applyBorder="1" applyAlignment="1">
      <alignment horizontal="center"/>
    </xf>
    <xf numFmtId="2" fontId="12" fillId="0" borderId="9" xfId="3" applyNumberFormat="1" applyBorder="1"/>
    <xf numFmtId="0" fontId="12" fillId="0" borderId="9" xfId="3" applyBorder="1" applyAlignment="1">
      <alignment horizontal="right"/>
    </xf>
    <xf numFmtId="0" fontId="15" fillId="0" borderId="0" xfId="4" applyFont="1" applyAlignment="1">
      <alignment horizontal="center"/>
    </xf>
    <xf numFmtId="0" fontId="15" fillId="0" borderId="0" xfId="4" applyFont="1" applyAlignment="1">
      <alignment horizontal="center"/>
    </xf>
    <xf numFmtId="0" fontId="1" fillId="0" borderId="0" xfId="4"/>
    <xf numFmtId="0" fontId="15" fillId="0" borderId="0" xfId="4" applyFont="1" applyAlignment="1">
      <alignment horizontal="left"/>
    </xf>
    <xf numFmtId="0" fontId="15" fillId="0" borderId="0" xfId="4" applyFont="1"/>
    <xf numFmtId="0" fontId="16" fillId="0" borderId="0" xfId="4" applyFont="1"/>
    <xf numFmtId="0" fontId="0" fillId="0" borderId="0" xfId="0" quotePrefix="1"/>
    <xf numFmtId="0" fontId="17" fillId="6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7" borderId="10" xfId="0" applyFill="1" applyBorder="1" applyAlignment="1">
      <alignment horizontal="right"/>
    </xf>
    <xf numFmtId="0" fontId="0" fillId="7" borderId="10" xfId="0" applyFill="1" applyBorder="1"/>
    <xf numFmtId="167" fontId="0" fillId="0" borderId="0" xfId="0" applyNumberFormat="1"/>
    <xf numFmtId="167" fontId="0" fillId="8" borderId="0" xfId="0" applyNumberFormat="1" applyFill="1"/>
    <xf numFmtId="0" fontId="0" fillId="9" borderId="0" xfId="0" applyFill="1"/>
  </cellXfs>
  <cellStyles count="5">
    <cellStyle name="Normal" xfId="0" builtinId="0"/>
    <cellStyle name="Normal 2" xfId="1" xr:uid="{572F45E4-1818-8A41-84EB-A0D30C39F76E}"/>
    <cellStyle name="Normal 3" xfId="3" xr:uid="{0255EDA9-DC19-2444-82FE-B9B8310FF158}"/>
    <cellStyle name="Normal 4" xfId="4" xr:uid="{C12BF944-71DA-8C4D-A8E1-FE2ECF9FAFFC}"/>
    <cellStyle name="Normální 2" xfId="2" xr:uid="{0411CD9A-59BD-C742-A61C-2631F2C0FB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19BA-E46B-C048-8932-030C112C1480}">
  <dimension ref="A1:AG180"/>
  <sheetViews>
    <sheetView topLeftCell="A52" zoomScale="60" zoomScaleNormal="60" workbookViewId="0">
      <selection activeCell="N71" sqref="N71"/>
    </sheetView>
  </sheetViews>
  <sheetFormatPr baseColWidth="10" defaultColWidth="9.1640625" defaultRowHeight="15" x14ac:dyDescent="0.2"/>
  <cols>
    <col min="1" max="1" width="14.1640625" bestFit="1" customWidth="1"/>
    <col min="6" max="6" width="11.1640625" customWidth="1"/>
    <col min="8" max="8" width="14.83203125" bestFit="1" customWidth="1"/>
    <col min="9" max="9" width="11.33203125" style="40" customWidth="1"/>
    <col min="12" max="12" width="1.6640625" customWidth="1"/>
    <col min="13" max="13" width="15" bestFit="1" customWidth="1"/>
    <col min="18" max="18" width="9.83203125" customWidth="1"/>
    <col min="21" max="21" width="11.5" customWidth="1"/>
    <col min="23" max="23" width="10.33203125" customWidth="1"/>
    <col min="24" max="24" width="14.1640625" bestFit="1" customWidth="1"/>
    <col min="29" max="29" width="9.6640625" customWidth="1"/>
  </cols>
  <sheetData>
    <row r="1" spans="1:33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2" t="s">
        <v>8</v>
      </c>
      <c r="K1" s="2"/>
      <c r="X1" s="1"/>
      <c r="Y1" s="2"/>
      <c r="Z1" s="2"/>
      <c r="AA1" s="2"/>
      <c r="AB1" s="2"/>
      <c r="AC1" s="2"/>
      <c r="AD1" s="2"/>
      <c r="AE1" s="2"/>
      <c r="AF1" s="3"/>
      <c r="AG1" s="2"/>
    </row>
    <row r="2" spans="1:33" x14ac:dyDescent="0.2">
      <c r="A2" s="4" t="s">
        <v>9</v>
      </c>
      <c r="B2">
        <v>1394</v>
      </c>
      <c r="C2">
        <v>2137</v>
      </c>
      <c r="D2">
        <v>2378</v>
      </c>
      <c r="E2">
        <v>2642</v>
      </c>
      <c r="F2" s="5">
        <f t="shared" ref="F2:F65" si="0">AVERAGE(B2:E2)</f>
        <v>2137.75</v>
      </c>
      <c r="G2" s="6">
        <f t="shared" ref="G2:G65" si="1">STDEV(B2:E2)</f>
        <v>537.01419906739898</v>
      </c>
      <c r="H2" s="7">
        <f>G2/F2</f>
        <v>0.25120533227337105</v>
      </c>
      <c r="I2" s="5">
        <f>F2/$F$2</f>
        <v>1</v>
      </c>
      <c r="J2" s="8">
        <f>H2*I2</f>
        <v>0.25120533227337105</v>
      </c>
      <c r="K2" s="8"/>
      <c r="X2" s="9"/>
      <c r="AC2" s="5"/>
      <c r="AD2" s="6"/>
      <c r="AE2" s="7"/>
      <c r="AF2" s="5"/>
      <c r="AG2" s="8"/>
    </row>
    <row r="3" spans="1:33" x14ac:dyDescent="0.2">
      <c r="A3" s="10" t="s">
        <v>10</v>
      </c>
      <c r="B3" s="11">
        <v>56311</v>
      </c>
      <c r="C3" s="11">
        <v>53657</v>
      </c>
      <c r="D3" s="11">
        <v>51898</v>
      </c>
      <c r="E3" s="11">
        <v>45012</v>
      </c>
      <c r="F3" s="12">
        <f t="shared" si="0"/>
        <v>51719.5</v>
      </c>
      <c r="G3" s="13">
        <f t="shared" si="1"/>
        <v>4825.5637667185238</v>
      </c>
      <c r="H3" s="14">
        <f t="shared" ref="H3:H8" si="2">G3/F3</f>
        <v>9.330259895626454E-2</v>
      </c>
      <c r="I3" s="12">
        <f t="shared" ref="I3:I9" si="3">F3/$F$2</f>
        <v>24.193427669278446</v>
      </c>
      <c r="J3" s="15">
        <f t="shared" ref="J3:J66" si="4">H3*I3</f>
        <v>2.2573096792040808</v>
      </c>
      <c r="K3" s="16">
        <f>_xlfn.T.TEST(B3:E3,$B$2:$E$2,2,2)</f>
        <v>8.9584496685367254E-7</v>
      </c>
      <c r="X3" s="9"/>
      <c r="AC3" s="5"/>
      <c r="AD3" s="6"/>
      <c r="AE3" s="7"/>
      <c r="AF3" s="5"/>
      <c r="AG3" s="8"/>
    </row>
    <row r="4" spans="1:33" x14ac:dyDescent="0.2">
      <c r="A4" s="9" t="s">
        <v>11</v>
      </c>
      <c r="B4" t="s">
        <v>12</v>
      </c>
      <c r="C4">
        <v>3768</v>
      </c>
      <c r="D4">
        <v>3166</v>
      </c>
      <c r="E4">
        <v>3476</v>
      </c>
      <c r="F4" s="5">
        <f t="shared" si="0"/>
        <v>3470</v>
      </c>
      <c r="G4" s="6">
        <f t="shared" si="1"/>
        <v>301.04484715736294</v>
      </c>
      <c r="H4" s="7">
        <f t="shared" si="2"/>
        <v>8.6756440102986443E-2</v>
      </c>
      <c r="I4" s="5">
        <f t="shared" si="3"/>
        <v>1.6232019646824933</v>
      </c>
      <c r="J4" s="8">
        <f t="shared" si="4"/>
        <v>0.14082322402402664</v>
      </c>
      <c r="K4" s="17">
        <f>_xlfn.T.TEST(B4:E4,$B$2:$E$2,2,2)</f>
        <v>1.246240122933248E-2</v>
      </c>
      <c r="X4" s="9"/>
      <c r="AC4" s="5"/>
      <c r="AD4" s="6"/>
      <c r="AE4" s="7"/>
      <c r="AF4" s="5"/>
      <c r="AG4" s="8"/>
    </row>
    <row r="5" spans="1:33" x14ac:dyDescent="0.2">
      <c r="A5" s="9" t="s">
        <v>13</v>
      </c>
      <c r="B5">
        <v>4902</v>
      </c>
      <c r="C5">
        <v>4001</v>
      </c>
      <c r="D5">
        <v>3083</v>
      </c>
      <c r="E5">
        <v>3089</v>
      </c>
      <c r="F5" s="5">
        <f t="shared" si="0"/>
        <v>3768.75</v>
      </c>
      <c r="G5" s="6">
        <f t="shared" si="1"/>
        <v>869.96336129747442</v>
      </c>
      <c r="H5" s="7">
        <f t="shared" si="2"/>
        <v>0.23083604943216568</v>
      </c>
      <c r="I5" s="5">
        <f t="shared" si="3"/>
        <v>1.7629517015553737</v>
      </c>
      <c r="J5" s="8">
        <f t="shared" si="4"/>
        <v>0.40695280612675683</v>
      </c>
      <c r="K5" s="17">
        <f>_xlfn.T.TEST(B5:E5,$B$2:$E$2,2,2)</f>
        <v>1.8820724490191697E-2</v>
      </c>
      <c r="X5" s="9"/>
      <c r="AC5" s="5"/>
      <c r="AD5" s="6"/>
      <c r="AE5" s="7"/>
      <c r="AF5" s="5"/>
      <c r="AG5" s="8"/>
    </row>
    <row r="6" spans="1:33" x14ac:dyDescent="0.2">
      <c r="A6" s="9" t="s">
        <v>14</v>
      </c>
      <c r="B6">
        <v>3761</v>
      </c>
      <c r="C6">
        <v>3535</v>
      </c>
      <c r="D6">
        <v>3736</v>
      </c>
      <c r="E6">
        <v>3923</v>
      </c>
      <c r="F6" s="5">
        <f t="shared" si="0"/>
        <v>3738.75</v>
      </c>
      <c r="G6" s="6">
        <f t="shared" si="1"/>
        <v>159.12756936914903</v>
      </c>
      <c r="H6" s="7">
        <f t="shared" si="2"/>
        <v>4.2561703609267545E-2</v>
      </c>
      <c r="I6" s="5">
        <f t="shared" si="3"/>
        <v>1.7489182551748335</v>
      </c>
      <c r="J6" s="8">
        <f t="shared" si="4"/>
        <v>7.4436940413588601E-2</v>
      </c>
      <c r="K6" s="17">
        <f>_xlfn.T.TEST(B6:E6,$B$2:$E$2,2,2)</f>
        <v>1.2410438184752635E-3</v>
      </c>
      <c r="X6" s="9"/>
      <c r="AC6" s="5"/>
      <c r="AD6" s="6"/>
      <c r="AE6" s="7"/>
      <c r="AF6" s="5"/>
      <c r="AG6" s="8"/>
    </row>
    <row r="7" spans="1:33" x14ac:dyDescent="0.2">
      <c r="A7" s="9" t="s">
        <v>15</v>
      </c>
      <c r="B7">
        <v>23273</v>
      </c>
      <c r="C7">
        <v>31673</v>
      </c>
      <c r="D7">
        <v>32741</v>
      </c>
      <c r="E7">
        <v>27148</v>
      </c>
      <c r="F7" s="5">
        <f t="shared" si="0"/>
        <v>28708.75</v>
      </c>
      <c r="G7" s="6">
        <f t="shared" si="1"/>
        <v>4360.0128726874191</v>
      </c>
      <c r="H7" s="7">
        <f t="shared" si="2"/>
        <v>0.15187052284364241</v>
      </c>
      <c r="I7" s="5">
        <f t="shared" si="3"/>
        <v>13.429423459244532</v>
      </c>
      <c r="J7" s="8">
        <f t="shared" si="4"/>
        <v>2.0395335622441442</v>
      </c>
      <c r="K7" s="17">
        <f>_xlfn.T.TEST(B7:E7,$B$2:$E$2,2,2)</f>
        <v>1.9381524970633163E-5</v>
      </c>
      <c r="X7" s="9"/>
      <c r="AC7" s="5"/>
      <c r="AD7" s="6"/>
      <c r="AE7" s="7"/>
      <c r="AF7" s="5"/>
      <c r="AG7" s="8"/>
    </row>
    <row r="8" spans="1:33" x14ac:dyDescent="0.2">
      <c r="A8" s="9" t="s">
        <v>16</v>
      </c>
      <c r="B8">
        <v>47676</v>
      </c>
      <c r="C8">
        <v>59370</v>
      </c>
      <c r="D8">
        <v>60345</v>
      </c>
      <c r="E8">
        <v>57885</v>
      </c>
      <c r="F8" s="5">
        <f t="shared" si="0"/>
        <v>56319</v>
      </c>
      <c r="G8" s="6">
        <f t="shared" si="1"/>
        <v>5850.1020503919417</v>
      </c>
      <c r="H8" s="7">
        <f t="shared" si="2"/>
        <v>0.10387439497135854</v>
      </c>
      <c r="I8" s="5">
        <f t="shared" si="3"/>
        <v>26.344988890188283</v>
      </c>
      <c r="J8" s="8">
        <f t="shared" si="4"/>
        <v>2.7365697814954704</v>
      </c>
      <c r="K8" s="17">
        <f t="shared" ref="K8:K71" si="5">_xlfn.T.TEST(B8:E8,$B$2:$E$2,2,2)</f>
        <v>1.6368544628502283E-6</v>
      </c>
      <c r="X8" s="9"/>
      <c r="AC8" s="5"/>
      <c r="AD8" s="6"/>
      <c r="AE8" s="7"/>
      <c r="AF8" s="5"/>
      <c r="AG8" s="8"/>
    </row>
    <row r="9" spans="1:33" x14ac:dyDescent="0.2">
      <c r="A9" s="9" t="s">
        <v>17</v>
      </c>
      <c r="B9">
        <v>45703</v>
      </c>
      <c r="C9" t="s">
        <v>18</v>
      </c>
      <c r="D9">
        <v>52048</v>
      </c>
      <c r="E9">
        <v>58163</v>
      </c>
      <c r="F9" s="5">
        <f t="shared" si="0"/>
        <v>51971.333333333336</v>
      </c>
      <c r="G9" s="6">
        <f t="shared" si="1"/>
        <v>6230.3537887774337</v>
      </c>
      <c r="H9" s="7">
        <f>G9/F9</f>
        <v>0.11988058395225766</v>
      </c>
      <c r="I9" s="5">
        <f t="shared" si="3"/>
        <v>24.311230655283982</v>
      </c>
      <c r="J9" s="8">
        <f t="shared" si="4"/>
        <v>2.9144445275534716</v>
      </c>
      <c r="K9" s="17">
        <f>_xlfn.T.TEST(B9:E9,$B$2:$E$2,2,2)</f>
        <v>1.5073791747264223E-5</v>
      </c>
      <c r="X9" s="9"/>
      <c r="AC9" s="5"/>
      <c r="AD9" s="6"/>
      <c r="AE9" s="7"/>
      <c r="AF9" s="5"/>
      <c r="AG9" s="8"/>
    </row>
    <row r="10" spans="1:33" x14ac:dyDescent="0.2">
      <c r="A10" s="4" t="s">
        <v>9</v>
      </c>
      <c r="B10">
        <v>1394</v>
      </c>
      <c r="C10">
        <v>2137</v>
      </c>
      <c r="D10">
        <v>2378</v>
      </c>
      <c r="E10">
        <v>2642</v>
      </c>
      <c r="F10" s="5">
        <f t="shared" si="0"/>
        <v>2137.75</v>
      </c>
      <c r="G10" s="6">
        <f t="shared" si="1"/>
        <v>537.01419906739898</v>
      </c>
      <c r="H10" s="7">
        <f t="shared" ref="H10:H73" si="6">G10/F10</f>
        <v>0.25120533227337105</v>
      </c>
      <c r="I10" s="5">
        <f>F10/$F$10</f>
        <v>1</v>
      </c>
      <c r="J10" s="8">
        <f t="shared" si="4"/>
        <v>0.25120533227337105</v>
      </c>
      <c r="K10" s="17">
        <f>_xlfn.T.TEST(B10:E10,$B$2:$E$2,2,2)</f>
        <v>1</v>
      </c>
      <c r="X10" s="9"/>
      <c r="AC10" s="5"/>
      <c r="AD10" s="6"/>
      <c r="AE10" s="7"/>
      <c r="AF10" s="5"/>
      <c r="AG10" s="8"/>
    </row>
    <row r="11" spans="1:33" x14ac:dyDescent="0.2">
      <c r="A11" s="10" t="s">
        <v>10</v>
      </c>
      <c r="B11" s="11">
        <v>56311</v>
      </c>
      <c r="C11" s="11">
        <v>53657</v>
      </c>
      <c r="D11" s="11">
        <v>51898</v>
      </c>
      <c r="E11" s="11">
        <v>45012</v>
      </c>
      <c r="F11" s="12">
        <f t="shared" si="0"/>
        <v>51719.5</v>
      </c>
      <c r="G11" s="13">
        <f t="shared" si="1"/>
        <v>4825.5637667185238</v>
      </c>
      <c r="H11" s="14">
        <f t="shared" si="6"/>
        <v>9.330259895626454E-2</v>
      </c>
      <c r="I11" s="12">
        <f>F11/$F$10</f>
        <v>24.193427669278446</v>
      </c>
      <c r="J11" s="15">
        <f t="shared" si="4"/>
        <v>2.2573096792040808</v>
      </c>
      <c r="K11" s="16">
        <f>_xlfn.T.TEST(B11:E11,$B$2:$E$2,2,2)</f>
        <v>8.9584496685367254E-7</v>
      </c>
      <c r="M11" s="9"/>
      <c r="R11" s="5"/>
      <c r="S11" s="6"/>
      <c r="T11" s="7"/>
      <c r="U11" s="5"/>
      <c r="V11" s="8"/>
      <c r="X11" s="9"/>
      <c r="AC11" s="5"/>
      <c r="AD11" s="6"/>
      <c r="AE11" s="7"/>
      <c r="AF11" s="5"/>
      <c r="AG11" s="8"/>
    </row>
    <row r="12" spans="1:33" x14ac:dyDescent="0.2">
      <c r="A12" s="9" t="s">
        <v>19</v>
      </c>
      <c r="B12">
        <v>3170</v>
      </c>
      <c r="C12">
        <v>2461</v>
      </c>
      <c r="D12">
        <v>2673</v>
      </c>
      <c r="E12">
        <v>2864</v>
      </c>
      <c r="F12" s="5">
        <f t="shared" si="0"/>
        <v>2792</v>
      </c>
      <c r="G12" s="6">
        <f t="shared" si="1"/>
        <v>300.9928016857989</v>
      </c>
      <c r="H12" s="7">
        <f t="shared" si="6"/>
        <v>0.10780544472987066</v>
      </c>
      <c r="I12" s="5">
        <f>F12/$F$10</f>
        <v>1.3060460764822828</v>
      </c>
      <c r="J12" s="8">
        <f t="shared" si="4"/>
        <v>0.14079887811287517</v>
      </c>
      <c r="K12" s="17">
        <f>_xlfn.T.TEST(B12:E12,$B$2:$E$2,2,2)</f>
        <v>7.7688740981260315E-2</v>
      </c>
      <c r="M12" s="9"/>
      <c r="R12" s="5"/>
      <c r="S12" s="6"/>
      <c r="T12" s="7"/>
      <c r="U12" s="5"/>
      <c r="V12" s="8"/>
      <c r="X12" s="9"/>
      <c r="AC12" s="5"/>
      <c r="AD12" s="6"/>
      <c r="AE12" s="7"/>
      <c r="AF12" s="5"/>
      <c r="AG12" s="8"/>
    </row>
    <row r="13" spans="1:33" x14ac:dyDescent="0.2">
      <c r="A13" s="9" t="s">
        <v>20</v>
      </c>
      <c r="B13">
        <v>3298</v>
      </c>
      <c r="C13">
        <v>2649</v>
      </c>
      <c r="D13">
        <v>2783</v>
      </c>
      <c r="E13">
        <v>3228</v>
      </c>
      <c r="F13" s="5">
        <f t="shared" si="0"/>
        <v>2989.5</v>
      </c>
      <c r="G13" s="6">
        <f t="shared" si="1"/>
        <v>321.78512499285398</v>
      </c>
      <c r="H13" s="7">
        <f t="shared" si="6"/>
        <v>0.10763844288103495</v>
      </c>
      <c r="I13" s="5">
        <f>F13/$F$10</f>
        <v>1.3984329318208397</v>
      </c>
      <c r="J13" s="8">
        <f t="shared" si="4"/>
        <v>0.15052514325475572</v>
      </c>
      <c r="K13" s="17">
        <f t="shared" si="5"/>
        <v>3.459410709344727E-2</v>
      </c>
      <c r="M13" s="9"/>
      <c r="R13" s="5"/>
      <c r="S13" s="6"/>
      <c r="T13" s="7"/>
      <c r="U13" s="5"/>
      <c r="V13" s="8"/>
      <c r="X13" s="9"/>
      <c r="AC13" s="5"/>
      <c r="AD13" s="6"/>
      <c r="AE13" s="7"/>
      <c r="AF13" s="5"/>
      <c r="AG13" s="8"/>
    </row>
    <row r="14" spans="1:33" x14ac:dyDescent="0.2">
      <c r="A14" s="9" t="s">
        <v>21</v>
      </c>
      <c r="B14">
        <v>2691</v>
      </c>
      <c r="C14">
        <v>3106</v>
      </c>
      <c r="D14">
        <v>3145</v>
      </c>
      <c r="E14">
        <v>3093</v>
      </c>
      <c r="F14" s="5">
        <f t="shared" si="0"/>
        <v>3008.75</v>
      </c>
      <c r="G14" s="6">
        <f t="shared" si="1"/>
        <v>212.98258927276976</v>
      </c>
      <c r="H14" s="7">
        <f t="shared" si="6"/>
        <v>7.0787732205324388E-2</v>
      </c>
      <c r="I14" s="5">
        <f t="shared" ref="I14:I17" si="7">F14/$F$10</f>
        <v>1.4074377265816864</v>
      </c>
      <c r="J14" s="8">
        <f t="shared" si="4"/>
        <v>9.9629324884934992E-2</v>
      </c>
      <c r="K14" s="17">
        <f t="shared" si="5"/>
        <v>2.3537141227877225E-2</v>
      </c>
      <c r="M14" s="9"/>
      <c r="R14" s="5"/>
      <c r="S14" s="6"/>
      <c r="T14" s="7"/>
      <c r="U14" s="5"/>
      <c r="V14" s="8"/>
      <c r="X14" s="9"/>
      <c r="AC14" s="5"/>
      <c r="AD14" s="6"/>
      <c r="AE14" s="7"/>
      <c r="AF14" s="5"/>
      <c r="AG14" s="8"/>
    </row>
    <row r="15" spans="1:33" x14ac:dyDescent="0.2">
      <c r="A15" s="9" t="s">
        <v>22</v>
      </c>
      <c r="B15">
        <v>7409</v>
      </c>
      <c r="C15">
        <v>8679</v>
      </c>
      <c r="D15">
        <v>6544</v>
      </c>
      <c r="E15">
        <v>6830</v>
      </c>
      <c r="F15" s="5">
        <f t="shared" si="0"/>
        <v>7365.5</v>
      </c>
      <c r="G15" s="6">
        <f t="shared" si="1"/>
        <v>946.71308571639941</v>
      </c>
      <c r="H15" s="7">
        <f t="shared" si="6"/>
        <v>0.12853344453416596</v>
      </c>
      <c r="I15" s="5">
        <f t="shared" si="7"/>
        <v>3.4454449771956495</v>
      </c>
      <c r="J15" s="8">
        <f t="shared" si="4"/>
        <v>0.44285491087189771</v>
      </c>
      <c r="K15" s="17">
        <f t="shared" si="5"/>
        <v>7.2800320925955916E-5</v>
      </c>
      <c r="M15" s="9"/>
      <c r="R15" s="5"/>
      <c r="S15" s="6"/>
      <c r="T15" s="7"/>
      <c r="U15" s="5"/>
      <c r="V15" s="8"/>
      <c r="X15" s="9"/>
      <c r="AC15" s="5"/>
      <c r="AD15" s="6"/>
      <c r="AE15" s="7"/>
      <c r="AF15" s="5"/>
      <c r="AG15" s="8"/>
    </row>
    <row r="16" spans="1:33" x14ac:dyDescent="0.2">
      <c r="A16" s="9" t="s">
        <v>23</v>
      </c>
      <c r="B16">
        <v>42861</v>
      </c>
      <c r="C16">
        <v>42425</v>
      </c>
      <c r="D16">
        <v>36651</v>
      </c>
      <c r="E16">
        <v>43765</v>
      </c>
      <c r="F16" s="5">
        <f t="shared" si="0"/>
        <v>41425.5</v>
      </c>
      <c r="G16" s="6">
        <f t="shared" si="1"/>
        <v>3231.5512786689096</v>
      </c>
      <c r="H16" s="7">
        <f t="shared" si="6"/>
        <v>7.8008745305884294E-2</v>
      </c>
      <c r="I16" s="5">
        <f t="shared" si="7"/>
        <v>19.378084434569057</v>
      </c>
      <c r="J16" s="8">
        <f t="shared" si="4"/>
        <v>1.5116600531722184</v>
      </c>
      <c r="K16" s="17">
        <f t="shared" si="5"/>
        <v>3.4491327551984546E-7</v>
      </c>
      <c r="M16" s="9"/>
      <c r="R16" s="5"/>
      <c r="S16" s="6"/>
      <c r="T16" s="7"/>
      <c r="U16" s="5"/>
      <c r="V16" s="8"/>
      <c r="X16" s="9"/>
      <c r="AC16" s="5"/>
      <c r="AD16" s="6"/>
      <c r="AE16" s="7"/>
      <c r="AF16" s="5"/>
      <c r="AG16" s="8"/>
    </row>
    <row r="17" spans="1:33" x14ac:dyDescent="0.2">
      <c r="A17" s="9" t="s">
        <v>24</v>
      </c>
      <c r="B17">
        <v>33460</v>
      </c>
      <c r="C17">
        <v>34653</v>
      </c>
      <c r="D17">
        <v>29347</v>
      </c>
      <c r="E17">
        <v>31824</v>
      </c>
      <c r="F17" s="5">
        <f t="shared" si="0"/>
        <v>32321</v>
      </c>
      <c r="G17" s="6">
        <f t="shared" si="1"/>
        <v>2296.8986336652588</v>
      </c>
      <c r="H17" s="7">
        <f t="shared" si="6"/>
        <v>7.1065209420044517E-2</v>
      </c>
      <c r="I17" s="5">
        <f t="shared" si="7"/>
        <v>15.119167348848087</v>
      </c>
      <c r="J17" s="8">
        <f t="shared" si="4"/>
        <v>1.0744467939025886</v>
      </c>
      <c r="K17" s="17">
        <f t="shared" si="5"/>
        <v>2.3459638868804449E-7</v>
      </c>
      <c r="M17" s="9"/>
      <c r="R17" s="5"/>
      <c r="S17" s="6"/>
      <c r="T17" s="7"/>
      <c r="U17" s="5"/>
      <c r="V17" s="8"/>
      <c r="X17" s="9"/>
      <c r="AC17" s="5"/>
      <c r="AD17" s="6"/>
      <c r="AE17" s="7"/>
      <c r="AF17" s="5"/>
      <c r="AG17" s="8"/>
    </row>
    <row r="18" spans="1:33" x14ac:dyDescent="0.2">
      <c r="A18" s="4" t="s">
        <v>9</v>
      </c>
      <c r="B18">
        <v>1394</v>
      </c>
      <c r="C18">
        <v>2137</v>
      </c>
      <c r="D18">
        <v>2378</v>
      </c>
      <c r="E18">
        <v>2642</v>
      </c>
      <c r="F18" s="5">
        <f t="shared" si="0"/>
        <v>2137.75</v>
      </c>
      <c r="G18" s="6">
        <f t="shared" si="1"/>
        <v>537.01419906739898</v>
      </c>
      <c r="H18" s="7">
        <f t="shared" si="6"/>
        <v>0.25120533227337105</v>
      </c>
      <c r="I18" s="5">
        <f>F18/$F$18</f>
        <v>1</v>
      </c>
      <c r="J18" s="8">
        <f t="shared" si="4"/>
        <v>0.25120533227337105</v>
      </c>
      <c r="K18" s="17">
        <f t="shared" si="5"/>
        <v>1</v>
      </c>
      <c r="M18" s="9"/>
      <c r="R18" s="5"/>
      <c r="S18" s="6"/>
      <c r="T18" s="7"/>
      <c r="U18" s="5"/>
      <c r="V18" s="8"/>
      <c r="X18" s="9"/>
      <c r="AC18" s="5"/>
      <c r="AD18" s="6"/>
      <c r="AE18" s="7"/>
      <c r="AF18" s="5"/>
      <c r="AG18" s="8"/>
    </row>
    <row r="19" spans="1:33" x14ac:dyDescent="0.2">
      <c r="A19" s="10" t="s">
        <v>10</v>
      </c>
      <c r="B19" s="11">
        <v>56311</v>
      </c>
      <c r="C19" s="11">
        <v>53657</v>
      </c>
      <c r="D19" s="11">
        <v>51898</v>
      </c>
      <c r="E19" s="11">
        <v>45012</v>
      </c>
      <c r="F19" s="12">
        <f t="shared" si="0"/>
        <v>51719.5</v>
      </c>
      <c r="G19" s="13">
        <f t="shared" si="1"/>
        <v>4825.5637667185238</v>
      </c>
      <c r="H19" s="14">
        <f t="shared" si="6"/>
        <v>9.330259895626454E-2</v>
      </c>
      <c r="I19" s="12">
        <f t="shared" ref="I19:I25" si="8">F19/$F$18</f>
        <v>24.193427669278446</v>
      </c>
      <c r="J19" s="15">
        <f t="shared" si="4"/>
        <v>2.2573096792040808</v>
      </c>
      <c r="K19" s="16">
        <f t="shared" si="5"/>
        <v>8.9584496685367254E-7</v>
      </c>
      <c r="M19" s="9"/>
      <c r="R19" s="5"/>
      <c r="S19" s="6"/>
      <c r="T19" s="7"/>
      <c r="U19" s="5"/>
      <c r="V19" s="8"/>
      <c r="X19" s="9"/>
      <c r="AC19" s="5"/>
      <c r="AD19" s="6"/>
      <c r="AE19" s="7"/>
      <c r="AF19" s="5"/>
      <c r="AG19" s="8"/>
    </row>
    <row r="20" spans="1:33" x14ac:dyDescent="0.2">
      <c r="A20" s="9" t="s">
        <v>25</v>
      </c>
      <c r="B20">
        <v>3800</v>
      </c>
      <c r="C20">
        <v>5090</v>
      </c>
      <c r="D20">
        <v>5546</v>
      </c>
      <c r="E20">
        <v>6779</v>
      </c>
      <c r="F20" s="5">
        <f t="shared" si="0"/>
        <v>5303.75</v>
      </c>
      <c r="G20" s="6">
        <f t="shared" si="1"/>
        <v>1230.447174810849</v>
      </c>
      <c r="H20" s="7">
        <f t="shared" si="6"/>
        <v>0.23199569640553364</v>
      </c>
      <c r="I20" s="5">
        <f t="shared" si="8"/>
        <v>2.4809963746930181</v>
      </c>
      <c r="J20" s="8">
        <f t="shared" si="4"/>
        <v>0.575580481726511</v>
      </c>
      <c r="K20" s="17">
        <f t="shared" si="5"/>
        <v>3.2699190572276523E-3</v>
      </c>
      <c r="M20" s="9"/>
      <c r="R20" s="5"/>
      <c r="S20" s="6"/>
      <c r="T20" s="7"/>
      <c r="U20" s="5"/>
      <c r="V20" s="8"/>
      <c r="X20" s="9"/>
      <c r="AC20" s="5"/>
      <c r="AD20" s="6"/>
      <c r="AE20" s="7"/>
      <c r="AF20" s="5"/>
      <c r="AG20" s="8"/>
    </row>
    <row r="21" spans="1:33" x14ac:dyDescent="0.2">
      <c r="A21" s="9" t="s">
        <v>26</v>
      </c>
      <c r="B21">
        <v>2939</v>
      </c>
      <c r="C21">
        <v>3512</v>
      </c>
      <c r="D21">
        <v>3355</v>
      </c>
      <c r="E21">
        <v>4421</v>
      </c>
      <c r="F21" s="5">
        <f t="shared" si="0"/>
        <v>3556.75</v>
      </c>
      <c r="G21" s="6">
        <f t="shared" si="1"/>
        <v>624.83297768283649</v>
      </c>
      <c r="H21" s="7">
        <f t="shared" si="6"/>
        <v>0.1756752590659553</v>
      </c>
      <c r="I21" s="5">
        <f t="shared" si="8"/>
        <v>1.6637820137995556</v>
      </c>
      <c r="J21" s="8">
        <f t="shared" si="4"/>
        <v>0.29228533630351372</v>
      </c>
      <c r="K21" s="17">
        <f t="shared" si="5"/>
        <v>1.3723068477308427E-2</v>
      </c>
      <c r="M21" s="9"/>
      <c r="R21" s="5"/>
      <c r="S21" s="6"/>
      <c r="T21" s="7"/>
      <c r="U21" s="5"/>
      <c r="V21" s="8"/>
      <c r="X21" s="9"/>
      <c r="AC21" s="5"/>
      <c r="AD21" s="6"/>
      <c r="AE21" s="7"/>
      <c r="AF21" s="5"/>
      <c r="AG21" s="8"/>
    </row>
    <row r="22" spans="1:33" x14ac:dyDescent="0.2">
      <c r="A22" s="9" t="s">
        <v>27</v>
      </c>
      <c r="B22">
        <v>7383</v>
      </c>
      <c r="C22">
        <v>6992</v>
      </c>
      <c r="D22">
        <v>6665</v>
      </c>
      <c r="E22">
        <v>7262</v>
      </c>
      <c r="F22" s="5">
        <f t="shared" si="0"/>
        <v>7075.5</v>
      </c>
      <c r="G22" s="6">
        <f t="shared" si="1"/>
        <v>318.75852929764875</v>
      </c>
      <c r="H22" s="7">
        <f t="shared" si="6"/>
        <v>4.5051025269966613E-2</v>
      </c>
      <c r="I22" s="5">
        <f t="shared" si="8"/>
        <v>3.3097883288504271</v>
      </c>
      <c r="J22" s="8">
        <f t="shared" si="4"/>
        <v>0.14910935764128116</v>
      </c>
      <c r="K22" s="17">
        <f t="shared" si="5"/>
        <v>4.0557948091440747E-6</v>
      </c>
      <c r="M22" s="9"/>
      <c r="R22" s="5"/>
      <c r="S22" s="6"/>
      <c r="T22" s="7"/>
      <c r="U22" s="5"/>
      <c r="V22" s="8"/>
      <c r="X22" s="9"/>
      <c r="AC22" s="5"/>
      <c r="AD22" s="6"/>
      <c r="AE22" s="7"/>
      <c r="AF22" s="5"/>
      <c r="AG22" s="8"/>
    </row>
    <row r="23" spans="1:33" x14ac:dyDescent="0.2">
      <c r="A23" s="9" t="s">
        <v>28</v>
      </c>
      <c r="B23">
        <v>61767</v>
      </c>
      <c r="C23">
        <v>54275</v>
      </c>
      <c r="D23">
        <v>46131</v>
      </c>
      <c r="E23">
        <v>38742</v>
      </c>
      <c r="F23" s="5">
        <f t="shared" si="0"/>
        <v>50228.75</v>
      </c>
      <c r="G23" s="6">
        <f t="shared" si="1"/>
        <v>9970.6290799527796</v>
      </c>
      <c r="H23" s="7">
        <f t="shared" si="6"/>
        <v>0.19850442385989656</v>
      </c>
      <c r="I23" s="5">
        <f t="shared" si="8"/>
        <v>23.496082329552099</v>
      </c>
      <c r="J23" s="8">
        <f t="shared" si="4"/>
        <v>4.6640762857924356</v>
      </c>
      <c r="K23" s="17">
        <f t="shared" si="5"/>
        <v>7.1673797860766932E-5</v>
      </c>
      <c r="M23" s="9"/>
      <c r="R23" s="5"/>
      <c r="S23" s="6"/>
      <c r="T23" s="7"/>
      <c r="U23" s="5"/>
      <c r="V23" s="8"/>
      <c r="X23" s="9"/>
      <c r="AC23" s="5"/>
      <c r="AD23" s="6"/>
      <c r="AE23" s="7"/>
      <c r="AF23" s="5"/>
      <c r="AG23" s="8"/>
    </row>
    <row r="24" spans="1:33" x14ac:dyDescent="0.2">
      <c r="A24" s="9" t="s">
        <v>29</v>
      </c>
      <c r="B24">
        <v>75048</v>
      </c>
      <c r="C24">
        <v>71701</v>
      </c>
      <c r="D24">
        <v>66671</v>
      </c>
      <c r="E24">
        <v>47662</v>
      </c>
      <c r="F24" s="5">
        <f t="shared" si="0"/>
        <v>65270.5</v>
      </c>
      <c r="G24" s="6">
        <f t="shared" si="1"/>
        <v>12233.444717930704</v>
      </c>
      <c r="H24" s="7">
        <f t="shared" si="6"/>
        <v>0.1874268577371202</v>
      </c>
      <c r="I24" s="5">
        <f t="shared" si="8"/>
        <v>30.532335399368495</v>
      </c>
      <c r="J24" s="8">
        <f t="shared" si="4"/>
        <v>5.722579683279478</v>
      </c>
      <c r="K24" s="17">
        <f t="shared" si="5"/>
        <v>4.8615027451344062E-5</v>
      </c>
      <c r="M24" s="9"/>
      <c r="R24" s="5"/>
      <c r="S24" s="6"/>
      <c r="T24" s="7"/>
      <c r="U24" s="5"/>
      <c r="V24" s="8"/>
      <c r="X24" s="9"/>
      <c r="AC24" s="5"/>
      <c r="AD24" s="6"/>
      <c r="AE24" s="7"/>
      <c r="AF24" s="5"/>
      <c r="AG24" s="8"/>
    </row>
    <row r="25" spans="1:33" x14ac:dyDescent="0.2">
      <c r="A25" s="9" t="s">
        <v>30</v>
      </c>
      <c r="B25">
        <v>56605</v>
      </c>
      <c r="C25">
        <v>60084</v>
      </c>
      <c r="D25">
        <v>56750</v>
      </c>
      <c r="E25" t="s">
        <v>31</v>
      </c>
      <c r="F25" s="5">
        <f t="shared" si="0"/>
        <v>57813</v>
      </c>
      <c r="G25" s="6">
        <f t="shared" si="1"/>
        <v>1968.0795207511305</v>
      </c>
      <c r="H25" s="7">
        <f t="shared" si="6"/>
        <v>3.4042162156454961E-2</v>
      </c>
      <c r="I25" s="5">
        <f t="shared" si="8"/>
        <v>27.043854519939188</v>
      </c>
      <c r="J25" s="8">
        <f t="shared" si="4"/>
        <v>0.92063128090334723</v>
      </c>
      <c r="K25" s="17">
        <f t="shared" si="5"/>
        <v>3.5775946085872079E-8</v>
      </c>
      <c r="M25" s="9"/>
      <c r="R25" s="5"/>
      <c r="S25" s="6"/>
      <c r="T25" s="7"/>
      <c r="U25" s="5"/>
      <c r="V25" s="8"/>
      <c r="X25" s="9"/>
      <c r="AC25" s="5"/>
      <c r="AD25" s="6"/>
      <c r="AE25" s="7"/>
      <c r="AF25" s="5"/>
      <c r="AG25" s="8"/>
    </row>
    <row r="26" spans="1:33" x14ac:dyDescent="0.2">
      <c r="A26" s="4" t="s">
        <v>9</v>
      </c>
      <c r="B26" t="s">
        <v>32</v>
      </c>
      <c r="C26">
        <v>3139</v>
      </c>
      <c r="D26">
        <v>3459</v>
      </c>
      <c r="E26">
        <v>2974</v>
      </c>
      <c r="F26" s="5">
        <f t="shared" si="0"/>
        <v>3190.6666666666665</v>
      </c>
      <c r="G26" s="6">
        <f t="shared" si="1"/>
        <v>246.59345760448173</v>
      </c>
      <c r="H26" s="7">
        <f t="shared" si="6"/>
        <v>7.7285872629904426E-2</v>
      </c>
      <c r="I26" s="5">
        <f>F26/$F$26</f>
        <v>1</v>
      </c>
      <c r="J26" s="8">
        <f t="shared" si="4"/>
        <v>7.7285872629904426E-2</v>
      </c>
      <c r="K26" s="17">
        <f t="shared" si="5"/>
        <v>2.6755352159090147E-2</v>
      </c>
      <c r="M26" s="9"/>
      <c r="R26" s="5"/>
      <c r="S26" s="6"/>
      <c r="T26" s="7"/>
      <c r="U26" s="5"/>
      <c r="V26" s="8"/>
      <c r="X26" s="9"/>
      <c r="AC26" s="5"/>
      <c r="AD26" s="6"/>
      <c r="AE26" s="7"/>
      <c r="AF26" s="5"/>
      <c r="AG26" s="8"/>
    </row>
    <row r="27" spans="1:33" x14ac:dyDescent="0.2">
      <c r="A27" s="10" t="s">
        <v>10</v>
      </c>
      <c r="B27" s="11">
        <v>76137</v>
      </c>
      <c r="C27" s="11">
        <v>93181</v>
      </c>
      <c r="D27" s="11">
        <v>76110</v>
      </c>
      <c r="E27" s="11">
        <v>67252</v>
      </c>
      <c r="F27" s="12">
        <f t="shared" si="0"/>
        <v>78170</v>
      </c>
      <c r="G27" s="13">
        <f t="shared" si="1"/>
        <v>10846.036664760697</v>
      </c>
      <c r="H27" s="14">
        <f t="shared" si="6"/>
        <v>0.13874934968351921</v>
      </c>
      <c r="I27" s="12">
        <f t="shared" ref="I27:I33" si="9">F27/$F$26</f>
        <v>24.49958211450063</v>
      </c>
      <c r="J27" s="15">
        <f t="shared" si="4"/>
        <v>3.3993010859049408</v>
      </c>
      <c r="K27" s="16">
        <f t="shared" si="5"/>
        <v>8.2714231764372642E-6</v>
      </c>
      <c r="M27" s="9"/>
      <c r="R27" s="5"/>
      <c r="S27" s="6"/>
      <c r="T27" s="7"/>
      <c r="U27" s="5"/>
      <c r="V27" s="8"/>
      <c r="X27" s="9"/>
      <c r="AC27" s="5"/>
      <c r="AD27" s="6"/>
      <c r="AE27" s="7"/>
      <c r="AF27" s="5"/>
      <c r="AG27" s="8"/>
    </row>
    <row r="28" spans="1:33" x14ac:dyDescent="0.2">
      <c r="A28" s="9" t="s">
        <v>33</v>
      </c>
      <c r="B28">
        <v>4603</v>
      </c>
      <c r="C28">
        <v>4482</v>
      </c>
      <c r="D28">
        <v>4593</v>
      </c>
      <c r="E28">
        <v>3784</v>
      </c>
      <c r="F28" s="5">
        <f t="shared" si="0"/>
        <v>4365.5</v>
      </c>
      <c r="G28" s="6">
        <f t="shared" si="1"/>
        <v>391.52564837227885</v>
      </c>
      <c r="H28" s="7">
        <f t="shared" si="6"/>
        <v>8.9686324217679275E-2</v>
      </c>
      <c r="I28" s="5">
        <f t="shared" si="9"/>
        <v>1.3682093606351859</v>
      </c>
      <c r="J28" s="8">
        <f t="shared" si="4"/>
        <v>0.12270966831559095</v>
      </c>
      <c r="K28" s="17">
        <f t="shared" si="5"/>
        <v>5.3476305612992401E-4</v>
      </c>
      <c r="M28" s="9"/>
      <c r="R28" s="5"/>
      <c r="S28" s="6"/>
      <c r="T28" s="7"/>
      <c r="U28" s="5"/>
      <c r="V28" s="8"/>
      <c r="X28" s="9"/>
      <c r="AC28" s="5"/>
      <c r="AD28" s="6"/>
      <c r="AE28" s="7"/>
      <c r="AF28" s="5"/>
      <c r="AG28" s="8"/>
    </row>
    <row r="29" spans="1:33" x14ac:dyDescent="0.2">
      <c r="A29" s="9" t="s">
        <v>34</v>
      </c>
      <c r="B29">
        <v>4651</v>
      </c>
      <c r="C29">
        <v>4787</v>
      </c>
      <c r="D29">
        <v>4054</v>
      </c>
      <c r="E29">
        <v>3625</v>
      </c>
      <c r="F29" s="5">
        <f t="shared" si="0"/>
        <v>4279.25</v>
      </c>
      <c r="G29" s="6">
        <f t="shared" si="1"/>
        <v>539.99652776661446</v>
      </c>
      <c r="H29" s="7">
        <f t="shared" si="6"/>
        <v>0.12618952568011088</v>
      </c>
      <c r="I29" s="5">
        <f t="shared" si="9"/>
        <v>1.3411773923944841</v>
      </c>
      <c r="J29" s="8">
        <f t="shared" si="4"/>
        <v>0.1692425389991479</v>
      </c>
      <c r="K29" s="17">
        <f t="shared" si="5"/>
        <v>1.3508143272776729E-3</v>
      </c>
      <c r="M29" s="9"/>
      <c r="R29" s="5"/>
      <c r="S29" s="6"/>
      <c r="T29" s="7"/>
      <c r="U29" s="5"/>
      <c r="V29" s="8"/>
      <c r="X29" s="9"/>
      <c r="AC29" s="5"/>
      <c r="AD29" s="6"/>
      <c r="AE29" s="7"/>
      <c r="AF29" s="5"/>
      <c r="AG29" s="8"/>
    </row>
    <row r="30" spans="1:33" x14ac:dyDescent="0.2">
      <c r="A30" s="9" t="s">
        <v>35</v>
      </c>
      <c r="B30">
        <v>4932</v>
      </c>
      <c r="C30">
        <v>6753</v>
      </c>
      <c r="D30">
        <v>5428</v>
      </c>
      <c r="E30">
        <v>4884</v>
      </c>
      <c r="F30" s="5">
        <f t="shared" si="0"/>
        <v>5499.25</v>
      </c>
      <c r="G30" s="6">
        <f t="shared" si="1"/>
        <v>871.25785505784677</v>
      </c>
      <c r="H30" s="7">
        <f t="shared" si="6"/>
        <v>0.1584321234819015</v>
      </c>
      <c r="I30" s="5">
        <f t="shared" si="9"/>
        <v>1.7235426243209362</v>
      </c>
      <c r="J30" s="8">
        <f t="shared" si="4"/>
        <v>0.27306451788273511</v>
      </c>
      <c r="K30" s="17">
        <f t="shared" si="5"/>
        <v>5.9660563231426231E-4</v>
      </c>
      <c r="M30" s="9"/>
      <c r="R30" s="5"/>
      <c r="S30" s="6"/>
      <c r="T30" s="7"/>
      <c r="U30" s="5"/>
      <c r="V30" s="8"/>
      <c r="X30" s="9"/>
      <c r="AC30" s="5"/>
      <c r="AD30" s="6"/>
      <c r="AE30" s="7"/>
      <c r="AF30" s="5"/>
      <c r="AG30" s="8"/>
    </row>
    <row r="31" spans="1:33" x14ac:dyDescent="0.2">
      <c r="A31" s="9" t="s">
        <v>36</v>
      </c>
      <c r="B31">
        <v>20523</v>
      </c>
      <c r="C31">
        <v>19540</v>
      </c>
      <c r="D31">
        <v>22182</v>
      </c>
      <c r="E31">
        <v>23326</v>
      </c>
      <c r="F31" s="5">
        <f t="shared" si="0"/>
        <v>21392.75</v>
      </c>
      <c r="G31" s="6">
        <f t="shared" si="1"/>
        <v>1688.1467896285956</v>
      </c>
      <c r="H31" s="7">
        <f t="shared" si="6"/>
        <v>7.8912098240226033E-2</v>
      </c>
      <c r="I31" s="5">
        <f t="shared" si="9"/>
        <v>6.7047900125365656</v>
      </c>
      <c r="J31" s="8">
        <f t="shared" si="4"/>
        <v>0.52908904814937185</v>
      </c>
      <c r="K31" s="17">
        <f t="shared" si="5"/>
        <v>6.1876938501371137E-7</v>
      </c>
      <c r="M31" s="9"/>
      <c r="R31" s="5"/>
      <c r="S31" s="6"/>
      <c r="T31" s="7"/>
      <c r="U31" s="5"/>
      <c r="V31" s="8"/>
      <c r="X31" s="9"/>
      <c r="AC31" s="5"/>
      <c r="AD31" s="6"/>
      <c r="AE31" s="7"/>
      <c r="AF31" s="5"/>
      <c r="AG31" s="8"/>
    </row>
    <row r="32" spans="1:33" x14ac:dyDescent="0.2">
      <c r="A32" s="9" t="s">
        <v>37</v>
      </c>
      <c r="B32">
        <v>91055</v>
      </c>
      <c r="C32">
        <v>111989</v>
      </c>
      <c r="D32">
        <v>103380</v>
      </c>
      <c r="E32">
        <v>104751</v>
      </c>
      <c r="F32" s="5">
        <f t="shared" si="0"/>
        <v>102793.75</v>
      </c>
      <c r="G32" s="6">
        <f t="shared" si="1"/>
        <v>8689.5606093365459</v>
      </c>
      <c r="H32" s="7">
        <f t="shared" si="6"/>
        <v>8.4533939167863281E-2</v>
      </c>
      <c r="I32" s="5">
        <f t="shared" si="9"/>
        <v>32.217013163393233</v>
      </c>
      <c r="J32" s="8">
        <f t="shared" si="4"/>
        <v>2.7234310309245342</v>
      </c>
      <c r="K32" s="17">
        <f t="shared" si="5"/>
        <v>4.288600310854518E-7</v>
      </c>
      <c r="M32" s="9"/>
      <c r="R32" s="5"/>
      <c r="S32" s="6"/>
      <c r="T32" s="7"/>
      <c r="U32" s="5"/>
      <c r="V32" s="8"/>
      <c r="X32" s="9"/>
      <c r="AC32" s="5"/>
      <c r="AD32" s="6"/>
      <c r="AE32" s="7"/>
      <c r="AF32" s="5"/>
      <c r="AG32" s="8"/>
    </row>
    <row r="33" spans="1:33" x14ac:dyDescent="0.2">
      <c r="A33" s="9" t="s">
        <v>38</v>
      </c>
      <c r="B33" t="s">
        <v>39</v>
      </c>
      <c r="C33">
        <v>120241</v>
      </c>
      <c r="D33">
        <v>125038</v>
      </c>
      <c r="E33" t="s">
        <v>40</v>
      </c>
      <c r="F33" s="5">
        <f t="shared" si="0"/>
        <v>122639.5</v>
      </c>
      <c r="G33" s="6">
        <f t="shared" si="1"/>
        <v>3391.9912293518687</v>
      </c>
      <c r="H33" s="7">
        <f t="shared" si="6"/>
        <v>2.7658227808755487E-2</v>
      </c>
      <c r="I33" s="5">
        <f t="shared" si="9"/>
        <v>38.436951525282076</v>
      </c>
      <c r="J33" s="8">
        <f t="shared" si="4"/>
        <v>1.0630979615603433</v>
      </c>
      <c r="K33" s="17">
        <f t="shared" si="5"/>
        <v>1.5293630665266441E-7</v>
      </c>
      <c r="M33" s="9"/>
      <c r="R33" s="5"/>
      <c r="S33" s="6"/>
      <c r="T33" s="7"/>
      <c r="U33" s="5"/>
      <c r="V33" s="8"/>
      <c r="X33" s="9"/>
      <c r="AC33" s="5"/>
      <c r="AD33" s="6"/>
      <c r="AE33" s="7"/>
      <c r="AF33" s="5"/>
      <c r="AG33" s="8"/>
    </row>
    <row r="34" spans="1:33" x14ac:dyDescent="0.2">
      <c r="A34" s="4" t="s">
        <v>9</v>
      </c>
      <c r="B34" t="s">
        <v>32</v>
      </c>
      <c r="C34">
        <v>3139</v>
      </c>
      <c r="D34">
        <v>3459</v>
      </c>
      <c r="E34">
        <v>2974</v>
      </c>
      <c r="F34" s="5">
        <f t="shared" si="0"/>
        <v>3190.6666666666665</v>
      </c>
      <c r="G34" s="6">
        <f t="shared" si="1"/>
        <v>246.59345760448173</v>
      </c>
      <c r="H34" s="7">
        <f t="shared" si="6"/>
        <v>7.7285872629904426E-2</v>
      </c>
      <c r="I34" s="5">
        <f>F34/$F$34</f>
        <v>1</v>
      </c>
      <c r="J34" s="8">
        <f t="shared" si="4"/>
        <v>7.7285872629904426E-2</v>
      </c>
      <c r="K34" s="17">
        <f t="shared" si="5"/>
        <v>2.6755352159090147E-2</v>
      </c>
      <c r="M34" s="9"/>
      <c r="R34" s="5"/>
      <c r="S34" s="6"/>
      <c r="T34" s="7"/>
      <c r="U34" s="5"/>
      <c r="V34" s="8"/>
      <c r="X34" s="9"/>
      <c r="AC34" s="5"/>
      <c r="AD34" s="6"/>
      <c r="AE34" s="7"/>
      <c r="AF34" s="5"/>
      <c r="AG34" s="8"/>
    </row>
    <row r="35" spans="1:33" x14ac:dyDescent="0.2">
      <c r="A35" s="10" t="s">
        <v>10</v>
      </c>
      <c r="B35" s="11">
        <v>76137</v>
      </c>
      <c r="C35" s="11">
        <v>93181</v>
      </c>
      <c r="D35" s="11">
        <v>76110</v>
      </c>
      <c r="E35" s="11">
        <v>67252</v>
      </c>
      <c r="F35" s="12">
        <f t="shared" si="0"/>
        <v>78170</v>
      </c>
      <c r="G35" s="13">
        <f t="shared" si="1"/>
        <v>10846.036664760697</v>
      </c>
      <c r="H35" s="14">
        <f t="shared" si="6"/>
        <v>0.13874934968351921</v>
      </c>
      <c r="I35" s="12">
        <f t="shared" ref="I35:I41" si="10">F35/$F$34</f>
        <v>24.49958211450063</v>
      </c>
      <c r="J35" s="15">
        <f t="shared" si="4"/>
        <v>3.3993010859049408</v>
      </c>
      <c r="K35" s="16">
        <f t="shared" si="5"/>
        <v>8.2714231764372642E-6</v>
      </c>
      <c r="M35" s="9"/>
      <c r="R35" s="5"/>
      <c r="S35" s="6"/>
      <c r="T35" s="7"/>
      <c r="U35" s="5"/>
      <c r="V35" s="8"/>
      <c r="X35" s="9"/>
      <c r="AC35" s="5"/>
      <c r="AD35" s="6"/>
      <c r="AE35" s="7"/>
      <c r="AF35" s="5"/>
      <c r="AG35" s="8"/>
    </row>
    <row r="36" spans="1:33" x14ac:dyDescent="0.2">
      <c r="A36" s="9" t="s">
        <v>41</v>
      </c>
      <c r="B36">
        <v>3734</v>
      </c>
      <c r="C36">
        <v>4393</v>
      </c>
      <c r="D36">
        <v>3759</v>
      </c>
      <c r="E36">
        <v>5782</v>
      </c>
      <c r="F36" s="5">
        <f t="shared" si="0"/>
        <v>4417</v>
      </c>
      <c r="G36" s="6">
        <f t="shared" si="1"/>
        <v>959.73155969086827</v>
      </c>
      <c r="H36" s="7">
        <f t="shared" si="6"/>
        <v>0.21728131303845782</v>
      </c>
      <c r="I36" s="5">
        <f t="shared" si="10"/>
        <v>1.3843501880484748</v>
      </c>
      <c r="J36" s="8">
        <f t="shared" si="4"/>
        <v>0.3007934265642086</v>
      </c>
      <c r="K36" s="17">
        <f t="shared" si="5"/>
        <v>6.0447448599730592E-3</v>
      </c>
      <c r="M36" s="9"/>
      <c r="R36" s="5"/>
      <c r="S36" s="6"/>
      <c r="T36" s="7"/>
      <c r="U36" s="5"/>
      <c r="V36" s="8"/>
      <c r="X36" s="9"/>
      <c r="AC36" s="5"/>
      <c r="AD36" s="6"/>
      <c r="AE36" s="7"/>
      <c r="AF36" s="5"/>
      <c r="AG36" s="8"/>
    </row>
    <row r="37" spans="1:33" x14ac:dyDescent="0.2">
      <c r="A37" s="9" t="s">
        <v>42</v>
      </c>
      <c r="B37">
        <v>3932</v>
      </c>
      <c r="C37">
        <v>4911</v>
      </c>
      <c r="D37">
        <v>4574</v>
      </c>
      <c r="E37">
        <v>4740</v>
      </c>
      <c r="F37" s="5">
        <f t="shared" si="0"/>
        <v>4539.25</v>
      </c>
      <c r="G37" s="6">
        <f t="shared" si="1"/>
        <v>427.57406765767888</v>
      </c>
      <c r="H37" s="7">
        <f t="shared" si="6"/>
        <v>9.4194870883445261E-2</v>
      </c>
      <c r="I37" s="5">
        <f t="shared" si="10"/>
        <v>1.4226650647722525</v>
      </c>
      <c r="J37" s="8">
        <f t="shared" si="4"/>
        <v>0.13400775208661062</v>
      </c>
      <c r="K37" s="17">
        <f t="shared" si="5"/>
        <v>4.2448886762389801E-4</v>
      </c>
      <c r="M37" s="9"/>
      <c r="R37" s="5"/>
      <c r="S37" s="6"/>
      <c r="T37" s="7"/>
      <c r="U37" s="5"/>
      <c r="V37" s="8"/>
      <c r="X37" s="9"/>
      <c r="AC37" s="5"/>
      <c r="AD37" s="6"/>
      <c r="AE37" s="7"/>
      <c r="AF37" s="5"/>
      <c r="AG37" s="8"/>
    </row>
    <row r="38" spans="1:33" x14ac:dyDescent="0.2">
      <c r="A38" s="9" t="s">
        <v>43</v>
      </c>
      <c r="B38">
        <v>4388</v>
      </c>
      <c r="C38">
        <v>4912</v>
      </c>
      <c r="D38">
        <v>4776</v>
      </c>
      <c r="E38">
        <v>4890</v>
      </c>
      <c r="F38" s="5">
        <f t="shared" si="0"/>
        <v>4741.5</v>
      </c>
      <c r="G38" s="6">
        <f t="shared" si="1"/>
        <v>243.08777564218786</v>
      </c>
      <c r="H38" s="7">
        <f t="shared" si="6"/>
        <v>5.1268116765198324E-2</v>
      </c>
      <c r="I38" s="5">
        <f t="shared" si="10"/>
        <v>1.4860530714584204</v>
      </c>
      <c r="J38" s="8">
        <f t="shared" si="4"/>
        <v>7.6187142386811901E-2</v>
      </c>
      <c r="K38" s="17">
        <f t="shared" si="5"/>
        <v>1.1689168676576679E-4</v>
      </c>
      <c r="M38" s="9"/>
      <c r="R38" s="5"/>
      <c r="S38" s="6"/>
      <c r="T38" s="7"/>
      <c r="U38" s="5"/>
      <c r="V38" s="8"/>
      <c r="X38" s="9"/>
      <c r="AC38" s="5"/>
      <c r="AD38" s="6"/>
      <c r="AE38" s="7"/>
      <c r="AF38" s="5"/>
      <c r="AG38" s="8"/>
    </row>
    <row r="39" spans="1:33" x14ac:dyDescent="0.2">
      <c r="A39" s="9" t="s">
        <v>44</v>
      </c>
      <c r="B39">
        <v>31451</v>
      </c>
      <c r="C39">
        <v>27550</v>
      </c>
      <c r="D39">
        <v>28688</v>
      </c>
      <c r="E39">
        <v>28940</v>
      </c>
      <c r="F39" s="5">
        <f t="shared" si="0"/>
        <v>29157.25</v>
      </c>
      <c r="G39" s="6">
        <f t="shared" si="1"/>
        <v>1644.3777698570361</v>
      </c>
      <c r="H39" s="7">
        <f t="shared" si="6"/>
        <v>5.6396874528874846E-2</v>
      </c>
      <c r="I39" s="5">
        <f t="shared" si="10"/>
        <v>9.1382939824488094</v>
      </c>
      <c r="J39" s="8">
        <f t="shared" si="4"/>
        <v>0.51537121913613759</v>
      </c>
      <c r="K39" s="17">
        <f t="shared" si="5"/>
        <v>7.1468447620443199E-8</v>
      </c>
      <c r="M39" s="9"/>
      <c r="R39" s="5"/>
      <c r="S39" s="6"/>
      <c r="T39" s="7"/>
      <c r="U39" s="5"/>
      <c r="V39" s="8"/>
      <c r="X39" s="9"/>
      <c r="AC39" s="5"/>
      <c r="AD39" s="6"/>
      <c r="AE39" s="7"/>
      <c r="AF39" s="5"/>
      <c r="AG39" s="8"/>
    </row>
    <row r="40" spans="1:33" x14ac:dyDescent="0.2">
      <c r="A40" s="9" t="s">
        <v>45</v>
      </c>
      <c r="B40">
        <v>123487</v>
      </c>
      <c r="C40">
        <v>124780</v>
      </c>
      <c r="D40">
        <v>101871</v>
      </c>
      <c r="E40">
        <v>113974</v>
      </c>
      <c r="F40" s="5">
        <f t="shared" si="0"/>
        <v>116028</v>
      </c>
      <c r="G40" s="6">
        <f t="shared" si="1"/>
        <v>10596.756579255749</v>
      </c>
      <c r="H40" s="7">
        <f t="shared" si="6"/>
        <v>9.1329304816559362E-2</v>
      </c>
      <c r="I40" s="5">
        <f t="shared" si="10"/>
        <v>36.36481404095278</v>
      </c>
      <c r="J40" s="8">
        <f t="shared" si="4"/>
        <v>3.3211731861436742</v>
      </c>
      <c r="K40" s="17">
        <f t="shared" si="5"/>
        <v>6.6655416369446935E-7</v>
      </c>
      <c r="M40" s="9"/>
      <c r="R40" s="5"/>
      <c r="S40" s="6"/>
      <c r="T40" s="7"/>
      <c r="U40" s="5"/>
      <c r="V40" s="8"/>
      <c r="X40" s="9"/>
      <c r="AC40" s="5"/>
      <c r="AD40" s="6"/>
      <c r="AE40" s="7"/>
      <c r="AF40" s="5"/>
      <c r="AG40" s="8"/>
    </row>
    <row r="41" spans="1:33" x14ac:dyDescent="0.2">
      <c r="A41" s="9" t="s">
        <v>46</v>
      </c>
      <c r="B41">
        <v>114033</v>
      </c>
      <c r="C41">
        <v>119203</v>
      </c>
      <c r="D41">
        <v>129426</v>
      </c>
      <c r="E41">
        <v>113379</v>
      </c>
      <c r="F41" s="5">
        <f t="shared" si="0"/>
        <v>119010.25</v>
      </c>
      <c r="G41" s="6">
        <f t="shared" si="1"/>
        <v>7416.4006263146275</v>
      </c>
      <c r="H41" s="7">
        <f t="shared" si="6"/>
        <v>6.231732666988455E-2</v>
      </c>
      <c r="I41" s="5">
        <f t="shared" si="10"/>
        <v>37.299493313832009</v>
      </c>
      <c r="J41" s="8">
        <f t="shared" si="4"/>
        <v>2.3244047094592437</v>
      </c>
      <c r="K41" s="17">
        <f t="shared" si="5"/>
        <v>6.8852617205647465E-8</v>
      </c>
      <c r="M41" s="9"/>
      <c r="R41" s="5"/>
      <c r="S41" s="6"/>
      <c r="T41" s="7"/>
      <c r="U41" s="5"/>
      <c r="V41" s="8"/>
      <c r="X41" s="9"/>
      <c r="AC41" s="5"/>
      <c r="AD41" s="6"/>
      <c r="AE41" s="7"/>
      <c r="AF41" s="5"/>
      <c r="AG41" s="8"/>
    </row>
    <row r="42" spans="1:33" x14ac:dyDescent="0.2">
      <c r="A42" s="4" t="s">
        <v>9</v>
      </c>
      <c r="B42" t="s">
        <v>32</v>
      </c>
      <c r="C42">
        <v>3139</v>
      </c>
      <c r="D42">
        <v>3459</v>
      </c>
      <c r="E42">
        <v>2974</v>
      </c>
      <c r="F42" s="5">
        <f t="shared" si="0"/>
        <v>3190.6666666666665</v>
      </c>
      <c r="G42" s="6">
        <f t="shared" si="1"/>
        <v>246.59345760448173</v>
      </c>
      <c r="H42" s="7">
        <f t="shared" si="6"/>
        <v>7.7285872629904426E-2</v>
      </c>
      <c r="I42" s="5">
        <f>F42/$F$42</f>
        <v>1</v>
      </c>
      <c r="J42" s="8">
        <f t="shared" si="4"/>
        <v>7.7285872629904426E-2</v>
      </c>
      <c r="K42" s="17">
        <f t="shared" si="5"/>
        <v>2.6755352159090147E-2</v>
      </c>
      <c r="M42" s="9"/>
      <c r="R42" s="5"/>
      <c r="S42" s="6"/>
      <c r="T42" s="7"/>
      <c r="U42" s="5"/>
      <c r="V42" s="8"/>
      <c r="X42" s="9"/>
      <c r="AC42" s="5"/>
      <c r="AD42" s="6"/>
      <c r="AE42" s="7"/>
      <c r="AF42" s="5"/>
      <c r="AG42" s="8"/>
    </row>
    <row r="43" spans="1:33" x14ac:dyDescent="0.2">
      <c r="A43" s="10" t="s">
        <v>10</v>
      </c>
      <c r="B43" s="11">
        <v>76137</v>
      </c>
      <c r="C43" s="11">
        <v>93181</v>
      </c>
      <c r="D43" s="11">
        <v>76110</v>
      </c>
      <c r="E43" s="11">
        <v>67252</v>
      </c>
      <c r="F43" s="12">
        <f t="shared" si="0"/>
        <v>78170</v>
      </c>
      <c r="G43" s="13">
        <f t="shared" si="1"/>
        <v>10846.036664760697</v>
      </c>
      <c r="H43" s="14">
        <f t="shared" si="6"/>
        <v>0.13874934968351921</v>
      </c>
      <c r="I43" s="12">
        <f t="shared" ref="I43:I49" si="11">F43/$F$42</f>
        <v>24.49958211450063</v>
      </c>
      <c r="J43" s="15">
        <f t="shared" si="4"/>
        <v>3.3993010859049408</v>
      </c>
      <c r="K43" s="16">
        <f t="shared" si="5"/>
        <v>8.2714231764372642E-6</v>
      </c>
      <c r="M43" s="9"/>
      <c r="R43" s="5"/>
      <c r="S43" s="6"/>
      <c r="T43" s="7"/>
      <c r="U43" s="5"/>
      <c r="V43" s="8"/>
      <c r="X43" s="9"/>
      <c r="AC43" s="5"/>
      <c r="AD43" s="6"/>
      <c r="AE43" s="7"/>
      <c r="AF43" s="5"/>
      <c r="AG43" s="8"/>
    </row>
    <row r="44" spans="1:33" x14ac:dyDescent="0.2">
      <c r="A44" s="9" t="s">
        <v>47</v>
      </c>
      <c r="B44">
        <v>4189</v>
      </c>
      <c r="C44">
        <v>6411</v>
      </c>
      <c r="D44">
        <v>6476</v>
      </c>
      <c r="E44" t="s">
        <v>48</v>
      </c>
      <c r="F44" s="5">
        <f t="shared" si="0"/>
        <v>5692</v>
      </c>
      <c r="G44" s="6">
        <f t="shared" si="1"/>
        <v>1302.0418580061089</v>
      </c>
      <c r="H44" s="7">
        <f t="shared" si="6"/>
        <v>0.22874944799826227</v>
      </c>
      <c r="I44" s="5">
        <f t="shared" si="11"/>
        <v>1.7839531968240703</v>
      </c>
      <c r="J44" s="8">
        <f t="shared" si="4"/>
        <v>0.40807830902824138</v>
      </c>
      <c r="K44" s="17">
        <f t="shared" si="5"/>
        <v>3.9530181727067308E-3</v>
      </c>
      <c r="M44" s="9"/>
      <c r="R44" s="5"/>
      <c r="S44" s="6"/>
      <c r="T44" s="7"/>
      <c r="U44" s="5"/>
      <c r="V44" s="8"/>
      <c r="X44" s="9"/>
      <c r="AC44" s="5"/>
      <c r="AD44" s="6"/>
      <c r="AE44" s="7"/>
      <c r="AF44" s="5"/>
      <c r="AG44" s="8"/>
    </row>
    <row r="45" spans="1:33" x14ac:dyDescent="0.2">
      <c r="A45" s="9" t="s">
        <v>49</v>
      </c>
      <c r="B45">
        <v>8060</v>
      </c>
      <c r="C45">
        <v>9736</v>
      </c>
      <c r="D45">
        <v>9414</v>
      </c>
      <c r="E45">
        <v>10078</v>
      </c>
      <c r="F45" s="5">
        <f t="shared" si="0"/>
        <v>9322</v>
      </c>
      <c r="G45" s="6">
        <f t="shared" si="1"/>
        <v>883.93815771617562</v>
      </c>
      <c r="H45" s="7">
        <f t="shared" si="6"/>
        <v>9.4822801728832395E-2</v>
      </c>
      <c r="I45" s="5">
        <f t="shared" si="11"/>
        <v>2.9216464688675305</v>
      </c>
      <c r="J45" s="8">
        <f t="shared" si="4"/>
        <v>0.27703870383916912</v>
      </c>
      <c r="K45" s="17">
        <f t="shared" si="5"/>
        <v>8.6644964922538026E-6</v>
      </c>
      <c r="M45" s="9"/>
      <c r="R45" s="5"/>
      <c r="S45" s="6"/>
      <c r="T45" s="7"/>
      <c r="U45" s="5"/>
      <c r="V45" s="8"/>
      <c r="X45" s="9"/>
      <c r="AC45" s="5"/>
      <c r="AD45" s="6"/>
      <c r="AE45" s="7"/>
      <c r="AF45" s="5"/>
      <c r="AG45" s="8"/>
    </row>
    <row r="46" spans="1:33" x14ac:dyDescent="0.2">
      <c r="A46" s="9" t="s">
        <v>50</v>
      </c>
      <c r="B46">
        <v>8102</v>
      </c>
      <c r="C46">
        <v>9229</v>
      </c>
      <c r="D46">
        <v>9325</v>
      </c>
      <c r="E46">
        <v>9701</v>
      </c>
      <c r="F46" s="5">
        <f t="shared" si="0"/>
        <v>9089.25</v>
      </c>
      <c r="G46" s="6">
        <f t="shared" si="1"/>
        <v>688.9626864593854</v>
      </c>
      <c r="H46" s="7">
        <f t="shared" si="6"/>
        <v>7.5799728961067792E-2</v>
      </c>
      <c r="I46" s="5">
        <f t="shared" si="11"/>
        <v>2.8486993313832012</v>
      </c>
      <c r="J46" s="8">
        <f t="shared" si="4"/>
        <v>0.21593063721042169</v>
      </c>
      <c r="K46" s="17">
        <f t="shared" si="5"/>
        <v>3.905015248473373E-6</v>
      </c>
      <c r="M46" s="9"/>
      <c r="R46" s="5"/>
      <c r="S46" s="6"/>
      <c r="T46" s="7"/>
      <c r="U46" s="5"/>
      <c r="V46" s="8"/>
      <c r="X46" s="9"/>
      <c r="AC46" s="5"/>
      <c r="AD46" s="6"/>
      <c r="AE46" s="7"/>
      <c r="AF46" s="5"/>
      <c r="AG46" s="8"/>
    </row>
    <row r="47" spans="1:33" x14ac:dyDescent="0.2">
      <c r="A47" s="9" t="s">
        <v>51</v>
      </c>
      <c r="B47">
        <v>78332</v>
      </c>
      <c r="C47">
        <v>83729</v>
      </c>
      <c r="D47">
        <v>71016</v>
      </c>
      <c r="E47">
        <v>62340</v>
      </c>
      <c r="F47" s="5">
        <f t="shared" si="0"/>
        <v>73854.25</v>
      </c>
      <c r="G47" s="6">
        <f t="shared" si="1"/>
        <v>9277.1142918115074</v>
      </c>
      <c r="H47" s="7">
        <f t="shared" si="6"/>
        <v>0.12561381764504423</v>
      </c>
      <c r="I47" s="5">
        <f t="shared" si="11"/>
        <v>23.146965106560803</v>
      </c>
      <c r="J47" s="8">
        <f t="shared" si="4"/>
        <v>2.9075786539317305</v>
      </c>
      <c r="K47" s="17">
        <f t="shared" si="5"/>
        <v>4.676070367428224E-6</v>
      </c>
      <c r="M47" s="9"/>
      <c r="R47" s="5"/>
      <c r="S47" s="6"/>
      <c r="T47" s="7"/>
      <c r="U47" s="5"/>
      <c r="V47" s="8"/>
      <c r="X47" s="9"/>
      <c r="AC47" s="5"/>
      <c r="AD47" s="6"/>
      <c r="AE47" s="7"/>
      <c r="AF47" s="5"/>
      <c r="AG47" s="8"/>
    </row>
    <row r="48" spans="1:33" x14ac:dyDescent="0.2">
      <c r="A48" s="9" t="s">
        <v>52</v>
      </c>
      <c r="B48">
        <v>111344</v>
      </c>
      <c r="C48">
        <v>115058</v>
      </c>
      <c r="D48">
        <v>113496</v>
      </c>
      <c r="E48" t="s">
        <v>53</v>
      </c>
      <c r="F48" s="5">
        <f t="shared" si="0"/>
        <v>113299.33333333333</v>
      </c>
      <c r="G48" s="6">
        <f t="shared" si="1"/>
        <v>1864.7941798850975</v>
      </c>
      <c r="H48" s="7">
        <f t="shared" si="6"/>
        <v>1.6459003994302092E-2</v>
      </c>
      <c r="I48" s="5">
        <f t="shared" si="11"/>
        <v>35.509611366485586</v>
      </c>
      <c r="J48" s="8">
        <f t="shared" si="4"/>
        <v>0.58445283531710124</v>
      </c>
      <c r="K48" s="17">
        <f t="shared" si="5"/>
        <v>8.8834152934036404E-10</v>
      </c>
      <c r="M48" s="9"/>
      <c r="R48" s="5"/>
      <c r="S48" s="6"/>
      <c r="T48" s="7"/>
      <c r="U48" s="5"/>
      <c r="V48" s="8"/>
      <c r="X48" s="9"/>
      <c r="AC48" s="5"/>
      <c r="AD48" s="6"/>
      <c r="AE48" s="7"/>
      <c r="AF48" s="5"/>
      <c r="AG48" s="8"/>
    </row>
    <row r="49" spans="1:33" x14ac:dyDescent="0.2">
      <c r="A49" s="9" t="s">
        <v>54</v>
      </c>
      <c r="B49">
        <v>106355</v>
      </c>
      <c r="C49">
        <v>97228</v>
      </c>
      <c r="D49">
        <v>95853</v>
      </c>
      <c r="E49" t="s">
        <v>55</v>
      </c>
      <c r="F49" s="5">
        <f t="shared" si="0"/>
        <v>99812</v>
      </c>
      <c r="G49" s="6">
        <f t="shared" si="1"/>
        <v>5707.9587419672189</v>
      </c>
      <c r="H49" s="7">
        <f t="shared" si="6"/>
        <v>5.7187099166104469E-2</v>
      </c>
      <c r="I49" s="5">
        <f t="shared" si="11"/>
        <v>31.282490597576267</v>
      </c>
      <c r="J49" s="8">
        <f t="shared" si="4"/>
        <v>1.7889548919663245</v>
      </c>
      <c r="K49" s="17">
        <f t="shared" si="5"/>
        <v>3.485942667086574E-7</v>
      </c>
      <c r="M49" s="9"/>
      <c r="R49" s="5"/>
      <c r="S49" s="6"/>
      <c r="T49" s="7"/>
      <c r="U49" s="5"/>
      <c r="V49" s="8"/>
      <c r="X49" s="9"/>
      <c r="AC49" s="5"/>
      <c r="AD49" s="6"/>
      <c r="AE49" s="7"/>
      <c r="AF49" s="5"/>
      <c r="AG49" s="8"/>
    </row>
    <row r="50" spans="1:33" x14ac:dyDescent="0.2">
      <c r="A50" s="4" t="s">
        <v>9</v>
      </c>
      <c r="B50" t="s">
        <v>56</v>
      </c>
      <c r="C50">
        <v>3300</v>
      </c>
      <c r="D50">
        <v>4320</v>
      </c>
      <c r="E50">
        <v>3789</v>
      </c>
      <c r="F50" s="5">
        <f t="shared" si="0"/>
        <v>3803</v>
      </c>
      <c r="G50" s="6">
        <f t="shared" si="1"/>
        <v>510.14409729016762</v>
      </c>
      <c r="H50" s="7">
        <f t="shared" si="6"/>
        <v>0.13414254464637593</v>
      </c>
      <c r="I50" s="5">
        <f>F50/$F$50</f>
        <v>1</v>
      </c>
      <c r="J50" s="8">
        <f t="shared" si="4"/>
        <v>0.13414254464637593</v>
      </c>
      <c r="K50" s="17">
        <f t="shared" si="5"/>
        <v>8.9820898442328819E-3</v>
      </c>
      <c r="M50" s="9"/>
      <c r="R50" s="5"/>
      <c r="S50" s="6"/>
      <c r="T50" s="7"/>
      <c r="U50" s="5"/>
      <c r="V50" s="8"/>
      <c r="X50" s="9"/>
      <c r="AC50" s="5"/>
      <c r="AD50" s="6"/>
      <c r="AE50" s="7"/>
      <c r="AF50" s="5"/>
      <c r="AG50" s="8"/>
    </row>
    <row r="51" spans="1:33" x14ac:dyDescent="0.2">
      <c r="A51" s="10" t="s">
        <v>10</v>
      </c>
      <c r="B51" s="11">
        <v>88695</v>
      </c>
      <c r="C51" s="11">
        <v>83183</v>
      </c>
      <c r="D51" s="11">
        <v>101310</v>
      </c>
      <c r="E51" s="11">
        <v>87828</v>
      </c>
      <c r="F51" s="12">
        <f t="shared" si="0"/>
        <v>90254</v>
      </c>
      <c r="G51" s="13">
        <f t="shared" si="1"/>
        <v>7757.7946608556222</v>
      </c>
      <c r="H51" s="14">
        <f t="shared" si="6"/>
        <v>8.5955133964761912E-2</v>
      </c>
      <c r="I51" s="12">
        <f t="shared" ref="I51:I57" si="12">F51/$F$50</f>
        <v>23.732316592164082</v>
      </c>
      <c r="J51" s="15">
        <f t="shared" si="4"/>
        <v>2.0399144519736057</v>
      </c>
      <c r="K51" s="16">
        <f t="shared" si="5"/>
        <v>4.8328432086257915E-7</v>
      </c>
      <c r="M51" s="9"/>
      <c r="R51" s="5"/>
      <c r="S51" s="6"/>
      <c r="T51" s="7"/>
      <c r="U51" s="5"/>
      <c r="V51" s="8"/>
      <c r="X51" s="9"/>
      <c r="AC51" s="5"/>
      <c r="AD51" s="6"/>
      <c r="AE51" s="7"/>
      <c r="AF51" s="5"/>
      <c r="AG51" s="8"/>
    </row>
    <row r="52" spans="1:33" x14ac:dyDescent="0.2">
      <c r="A52" s="9" t="s">
        <v>57</v>
      </c>
      <c r="B52">
        <v>3906</v>
      </c>
      <c r="C52">
        <v>5313</v>
      </c>
      <c r="D52">
        <v>4064</v>
      </c>
      <c r="E52">
        <v>4087</v>
      </c>
      <c r="F52" s="5">
        <f t="shared" si="0"/>
        <v>4342.5</v>
      </c>
      <c r="G52" s="6">
        <f t="shared" si="1"/>
        <v>651.98287298568414</v>
      </c>
      <c r="H52" s="7">
        <f t="shared" si="6"/>
        <v>0.15013998226498196</v>
      </c>
      <c r="I52" s="5">
        <f t="shared" si="12"/>
        <v>1.1418616881409414</v>
      </c>
      <c r="J52" s="8">
        <f t="shared" si="4"/>
        <v>0.1714390936065433</v>
      </c>
      <c r="K52" s="17">
        <f t="shared" si="5"/>
        <v>1.9754522024635467E-3</v>
      </c>
      <c r="M52" s="9"/>
      <c r="R52" s="5"/>
      <c r="S52" s="6"/>
      <c r="T52" s="7"/>
      <c r="U52" s="5"/>
      <c r="V52" s="8"/>
      <c r="X52" s="9"/>
      <c r="AC52" s="5"/>
      <c r="AD52" s="6"/>
      <c r="AE52" s="7"/>
      <c r="AF52" s="5"/>
      <c r="AG52" s="8"/>
    </row>
    <row r="53" spans="1:33" x14ac:dyDescent="0.2">
      <c r="A53" s="9" t="s">
        <v>58</v>
      </c>
      <c r="B53">
        <v>4095</v>
      </c>
      <c r="C53">
        <v>5260</v>
      </c>
      <c r="D53">
        <v>4379</v>
      </c>
      <c r="E53">
        <v>3841</v>
      </c>
      <c r="F53" s="5">
        <f t="shared" si="0"/>
        <v>4393.75</v>
      </c>
      <c r="G53" s="6">
        <f t="shared" si="1"/>
        <v>617.89717321465935</v>
      </c>
      <c r="H53" s="7">
        <f t="shared" si="6"/>
        <v>0.14063093558228379</v>
      </c>
      <c r="I53" s="5">
        <f t="shared" si="12"/>
        <v>1.1553378911385748</v>
      </c>
      <c r="J53" s="8">
        <f t="shared" si="4"/>
        <v>0.16247624854448051</v>
      </c>
      <c r="K53" s="17">
        <f t="shared" si="5"/>
        <v>1.4986711543376052E-3</v>
      </c>
      <c r="M53" s="9"/>
      <c r="R53" s="5"/>
      <c r="S53" s="6"/>
      <c r="T53" s="7"/>
      <c r="U53" s="5"/>
      <c r="V53" s="8"/>
      <c r="X53" s="9"/>
      <c r="AC53" s="5"/>
      <c r="AD53" s="6"/>
      <c r="AE53" s="7"/>
      <c r="AF53" s="5"/>
      <c r="AG53" s="8"/>
    </row>
    <row r="54" spans="1:33" x14ac:dyDescent="0.2">
      <c r="A54" s="9" t="s">
        <v>59</v>
      </c>
      <c r="B54">
        <v>5695</v>
      </c>
      <c r="C54">
        <v>6568</v>
      </c>
      <c r="D54">
        <v>6359</v>
      </c>
      <c r="E54">
        <v>6501</v>
      </c>
      <c r="F54" s="5">
        <f t="shared" si="0"/>
        <v>6280.75</v>
      </c>
      <c r="G54" s="6">
        <f t="shared" si="1"/>
        <v>400.10363240873812</v>
      </c>
      <c r="H54" s="7">
        <f t="shared" si="6"/>
        <v>6.3703161630177627E-2</v>
      </c>
      <c r="I54" s="5">
        <f t="shared" si="12"/>
        <v>1.6515251117538785</v>
      </c>
      <c r="J54" s="8">
        <f t="shared" si="4"/>
        <v>0.10520737113035449</v>
      </c>
      <c r="K54" s="17">
        <f t="shared" si="5"/>
        <v>1.7005096544872771E-5</v>
      </c>
      <c r="M54" s="9"/>
      <c r="R54" s="5"/>
      <c r="S54" s="6"/>
      <c r="T54" s="7"/>
      <c r="U54" s="5"/>
      <c r="V54" s="8"/>
      <c r="X54" s="9"/>
      <c r="AC54" s="5"/>
      <c r="AD54" s="6"/>
      <c r="AE54" s="7"/>
      <c r="AF54" s="5"/>
      <c r="AG54" s="8"/>
    </row>
    <row r="55" spans="1:33" x14ac:dyDescent="0.2">
      <c r="A55" s="9" t="s">
        <v>60</v>
      </c>
      <c r="B55">
        <v>44081</v>
      </c>
      <c r="C55">
        <v>62721</v>
      </c>
      <c r="D55">
        <v>60831</v>
      </c>
      <c r="E55">
        <v>72994</v>
      </c>
      <c r="F55" s="5">
        <f t="shared" si="0"/>
        <v>60156.75</v>
      </c>
      <c r="G55" s="6">
        <f t="shared" si="1"/>
        <v>11975.735422789978</v>
      </c>
      <c r="H55" s="7">
        <f t="shared" si="6"/>
        <v>0.19907550562139706</v>
      </c>
      <c r="I55" s="5">
        <f t="shared" si="12"/>
        <v>15.818235603470944</v>
      </c>
      <c r="J55" s="8">
        <f t="shared" si="4"/>
        <v>3.1490232507993632</v>
      </c>
      <c r="K55" s="17">
        <f t="shared" si="5"/>
        <v>6.9713463093328158E-5</v>
      </c>
      <c r="M55" s="9"/>
      <c r="R55" s="5"/>
      <c r="S55" s="6"/>
      <c r="T55" s="7"/>
      <c r="U55" s="5"/>
      <c r="V55" s="8"/>
      <c r="X55" s="9"/>
      <c r="AC55" s="5"/>
      <c r="AD55" s="6"/>
      <c r="AE55" s="7"/>
      <c r="AF55" s="5"/>
      <c r="AG55" s="8"/>
    </row>
    <row r="56" spans="1:33" x14ac:dyDescent="0.2">
      <c r="A56" s="9" t="s">
        <v>61</v>
      </c>
      <c r="B56">
        <v>69865</v>
      </c>
      <c r="C56">
        <v>94840</v>
      </c>
      <c r="D56">
        <v>67938</v>
      </c>
      <c r="E56">
        <v>103450</v>
      </c>
      <c r="F56" s="5">
        <f t="shared" si="0"/>
        <v>84023.25</v>
      </c>
      <c r="G56" s="6">
        <f t="shared" si="1"/>
        <v>17828.740904786293</v>
      </c>
      <c r="H56" s="7">
        <f t="shared" si="6"/>
        <v>0.21218818487485658</v>
      </c>
      <c r="I56" s="5">
        <f t="shared" si="12"/>
        <v>22.093938995529847</v>
      </c>
      <c r="J56" s="8">
        <f t="shared" si="4"/>
        <v>4.6880728121972899</v>
      </c>
      <c r="K56" s="17">
        <f t="shared" si="5"/>
        <v>9.4045621016441489E-5</v>
      </c>
      <c r="M56" s="9"/>
      <c r="R56" s="5"/>
      <c r="S56" s="6"/>
      <c r="T56" s="7"/>
      <c r="U56" s="5"/>
      <c r="V56" s="8"/>
      <c r="X56" s="9"/>
      <c r="AC56" s="5"/>
      <c r="AD56" s="6"/>
      <c r="AE56" s="7"/>
      <c r="AF56" s="5"/>
      <c r="AG56" s="8"/>
    </row>
    <row r="57" spans="1:33" x14ac:dyDescent="0.2">
      <c r="A57" s="9" t="s">
        <v>62</v>
      </c>
      <c r="B57">
        <v>61298</v>
      </c>
      <c r="C57">
        <v>88428</v>
      </c>
      <c r="D57">
        <v>67513</v>
      </c>
      <c r="E57">
        <v>104869</v>
      </c>
      <c r="F57" s="5">
        <f t="shared" si="0"/>
        <v>80527</v>
      </c>
      <c r="G57" s="6">
        <f t="shared" si="1"/>
        <v>19950.583968061354</v>
      </c>
      <c r="H57" s="7">
        <f t="shared" si="6"/>
        <v>0.24775024486273367</v>
      </c>
      <c r="I57" s="5">
        <f t="shared" si="12"/>
        <v>21.174599000788852</v>
      </c>
      <c r="J57" s="8">
        <f t="shared" si="4"/>
        <v>5.2460120873156342</v>
      </c>
      <c r="K57" s="17">
        <f t="shared" si="5"/>
        <v>2.2508998546797739E-4</v>
      </c>
      <c r="M57" s="9"/>
      <c r="R57" s="5"/>
      <c r="S57" s="6"/>
      <c r="T57" s="7"/>
      <c r="U57" s="5"/>
      <c r="V57" s="8"/>
      <c r="X57" s="9"/>
      <c r="AC57" s="5"/>
      <c r="AD57" s="6"/>
      <c r="AE57" s="7"/>
      <c r="AF57" s="5"/>
      <c r="AG57" s="8"/>
    </row>
    <row r="58" spans="1:33" x14ac:dyDescent="0.2">
      <c r="A58" s="4" t="s">
        <v>9</v>
      </c>
      <c r="B58" t="s">
        <v>56</v>
      </c>
      <c r="C58">
        <v>3300</v>
      </c>
      <c r="D58">
        <v>4320</v>
      </c>
      <c r="E58">
        <v>3789</v>
      </c>
      <c r="F58" s="5">
        <f t="shared" si="0"/>
        <v>3803</v>
      </c>
      <c r="G58" s="6">
        <f t="shared" si="1"/>
        <v>510.14409729016762</v>
      </c>
      <c r="H58" s="7">
        <f t="shared" si="6"/>
        <v>0.13414254464637593</v>
      </c>
      <c r="I58" s="5">
        <f>F58/$F$58</f>
        <v>1</v>
      </c>
      <c r="J58" s="8">
        <f t="shared" si="4"/>
        <v>0.13414254464637593</v>
      </c>
      <c r="K58" s="17">
        <f t="shared" si="5"/>
        <v>8.9820898442328819E-3</v>
      </c>
      <c r="M58" s="9"/>
      <c r="R58" s="5"/>
      <c r="S58" s="6"/>
      <c r="T58" s="7"/>
      <c r="U58" s="5"/>
      <c r="V58" s="8"/>
      <c r="X58" s="9"/>
      <c r="AC58" s="5"/>
      <c r="AD58" s="6"/>
      <c r="AE58" s="7"/>
      <c r="AF58" s="5"/>
      <c r="AG58" s="8"/>
    </row>
    <row r="59" spans="1:33" x14ac:dyDescent="0.2">
      <c r="A59" s="10" t="s">
        <v>10</v>
      </c>
      <c r="B59" s="11">
        <v>88695</v>
      </c>
      <c r="C59" s="11">
        <v>83183</v>
      </c>
      <c r="D59" s="11">
        <v>101310</v>
      </c>
      <c r="E59" s="11">
        <v>87828</v>
      </c>
      <c r="F59" s="12">
        <f t="shared" si="0"/>
        <v>90254</v>
      </c>
      <c r="G59" s="13">
        <f t="shared" si="1"/>
        <v>7757.7946608556222</v>
      </c>
      <c r="H59" s="14">
        <f t="shared" si="6"/>
        <v>8.5955133964761912E-2</v>
      </c>
      <c r="I59" s="12">
        <f t="shared" ref="I59:I65" si="13">F59/$F$58</f>
        <v>23.732316592164082</v>
      </c>
      <c r="J59" s="15">
        <f t="shared" si="4"/>
        <v>2.0399144519736057</v>
      </c>
      <c r="K59" s="16">
        <f t="shared" si="5"/>
        <v>4.8328432086257915E-7</v>
      </c>
      <c r="M59" s="9"/>
      <c r="R59" s="5"/>
      <c r="S59" s="6"/>
      <c r="T59" s="7"/>
      <c r="U59" s="5"/>
      <c r="V59" s="8"/>
      <c r="X59" s="9"/>
      <c r="AC59" s="5"/>
      <c r="AD59" s="6"/>
      <c r="AE59" s="7"/>
      <c r="AF59" s="5"/>
      <c r="AG59" s="8"/>
    </row>
    <row r="60" spans="1:33" x14ac:dyDescent="0.2">
      <c r="A60" s="9" t="s">
        <v>63</v>
      </c>
      <c r="B60">
        <v>3204</v>
      </c>
      <c r="C60">
        <v>3515</v>
      </c>
      <c r="D60">
        <v>3728</v>
      </c>
      <c r="E60">
        <v>4943</v>
      </c>
      <c r="F60" s="5">
        <f t="shared" si="0"/>
        <v>3847.5</v>
      </c>
      <c r="G60" s="6">
        <f t="shared" si="1"/>
        <v>761.36916144535303</v>
      </c>
      <c r="H60" s="7">
        <f t="shared" si="6"/>
        <v>0.19788672162322365</v>
      </c>
      <c r="I60" s="5">
        <f t="shared" si="13"/>
        <v>1.0117012884564818</v>
      </c>
      <c r="J60" s="8">
        <f t="shared" si="4"/>
        <v>0.2002022512346445</v>
      </c>
      <c r="K60" s="17">
        <f t="shared" si="5"/>
        <v>1.0452158282156771E-2</v>
      </c>
      <c r="M60" s="9"/>
      <c r="R60" s="5"/>
      <c r="S60" s="6"/>
      <c r="T60" s="7"/>
      <c r="U60" s="5"/>
      <c r="V60" s="8"/>
      <c r="X60" s="9"/>
      <c r="AC60" s="5"/>
      <c r="AD60" s="6"/>
      <c r="AE60" s="7"/>
      <c r="AF60" s="5"/>
      <c r="AG60" s="8"/>
    </row>
    <row r="61" spans="1:33" x14ac:dyDescent="0.2">
      <c r="A61" s="9" t="s">
        <v>64</v>
      </c>
      <c r="B61">
        <v>3700</v>
      </c>
      <c r="C61">
        <v>4017</v>
      </c>
      <c r="D61">
        <v>3921</v>
      </c>
      <c r="E61">
        <v>4847</v>
      </c>
      <c r="F61" s="5">
        <f t="shared" si="0"/>
        <v>4121.25</v>
      </c>
      <c r="G61" s="6">
        <f t="shared" si="1"/>
        <v>501.70799940470022</v>
      </c>
      <c r="H61" s="7">
        <f t="shared" si="6"/>
        <v>0.12173685153890208</v>
      </c>
      <c r="I61" s="5">
        <f t="shared" si="13"/>
        <v>1.0836839337365238</v>
      </c>
      <c r="J61" s="8">
        <f t="shared" si="4"/>
        <v>0.13192427015637662</v>
      </c>
      <c r="K61" s="17">
        <f t="shared" si="5"/>
        <v>1.6671467378495109E-3</v>
      </c>
      <c r="M61" s="9"/>
      <c r="R61" s="5"/>
      <c r="S61" s="6"/>
      <c r="T61" s="7"/>
      <c r="U61" s="5"/>
      <c r="V61" s="8"/>
      <c r="X61" s="9"/>
      <c r="AC61" s="5"/>
      <c r="AD61" s="6"/>
      <c r="AE61" s="7"/>
      <c r="AF61" s="5"/>
      <c r="AG61" s="8"/>
    </row>
    <row r="62" spans="1:33" x14ac:dyDescent="0.2">
      <c r="A62" s="9" t="s">
        <v>65</v>
      </c>
      <c r="B62">
        <v>8039</v>
      </c>
      <c r="C62">
        <v>8146</v>
      </c>
      <c r="D62">
        <v>8317</v>
      </c>
      <c r="E62">
        <v>9933</v>
      </c>
      <c r="F62" s="5">
        <f t="shared" si="0"/>
        <v>8608.75</v>
      </c>
      <c r="G62" s="6">
        <f t="shared" si="1"/>
        <v>890.22632889994134</v>
      </c>
      <c r="H62" s="7">
        <f t="shared" si="6"/>
        <v>0.10340947627703689</v>
      </c>
      <c r="I62" s="5">
        <f t="shared" si="13"/>
        <v>2.263673415724428</v>
      </c>
      <c r="J62" s="8">
        <f t="shared" si="4"/>
        <v>0.23408528238231432</v>
      </c>
      <c r="K62" s="17">
        <f t="shared" si="5"/>
        <v>1.641753474984542E-5</v>
      </c>
      <c r="M62" s="9"/>
      <c r="R62" s="5"/>
      <c r="S62" s="6"/>
      <c r="T62" s="7"/>
      <c r="U62" s="5"/>
      <c r="V62" s="8"/>
      <c r="X62" s="9"/>
      <c r="AC62" s="5"/>
      <c r="AD62" s="6"/>
      <c r="AE62" s="7"/>
      <c r="AF62" s="5"/>
      <c r="AG62" s="8"/>
    </row>
    <row r="63" spans="1:33" x14ac:dyDescent="0.2">
      <c r="A63" s="9" t="s">
        <v>66</v>
      </c>
      <c r="B63">
        <v>59413</v>
      </c>
      <c r="C63">
        <v>50480</v>
      </c>
      <c r="D63">
        <v>64053</v>
      </c>
      <c r="E63">
        <v>58124</v>
      </c>
      <c r="F63" s="5">
        <f t="shared" si="0"/>
        <v>58017.5</v>
      </c>
      <c r="G63" s="6">
        <f t="shared" si="1"/>
        <v>5633.2326125118134</v>
      </c>
      <c r="H63" s="7">
        <f t="shared" si="6"/>
        <v>9.7095404188595053E-2</v>
      </c>
      <c r="I63" s="5">
        <f t="shared" si="13"/>
        <v>15.255719169077045</v>
      </c>
      <c r="J63" s="8">
        <f t="shared" si="4"/>
        <v>1.4812602189092332</v>
      </c>
      <c r="K63" s="17">
        <f t="shared" si="5"/>
        <v>1.0927574328203837E-6</v>
      </c>
      <c r="M63" s="9"/>
      <c r="R63" s="5"/>
      <c r="S63" s="6"/>
      <c r="T63" s="7"/>
      <c r="U63" s="5"/>
      <c r="V63" s="8"/>
      <c r="X63" s="9"/>
      <c r="AC63" s="5"/>
      <c r="AD63" s="6"/>
      <c r="AE63" s="7"/>
      <c r="AF63" s="5"/>
      <c r="AG63" s="8"/>
    </row>
    <row r="64" spans="1:33" x14ac:dyDescent="0.2">
      <c r="A64" s="9" t="s">
        <v>67</v>
      </c>
      <c r="B64">
        <v>94746</v>
      </c>
      <c r="C64">
        <v>111855</v>
      </c>
      <c r="D64">
        <v>101043</v>
      </c>
      <c r="E64">
        <v>91814</v>
      </c>
      <c r="F64" s="5">
        <f t="shared" si="0"/>
        <v>99864.5</v>
      </c>
      <c r="G64" s="6">
        <f t="shared" si="1"/>
        <v>8872.627288464224</v>
      </c>
      <c r="H64" s="7">
        <f t="shared" si="6"/>
        <v>8.884666010909005E-2</v>
      </c>
      <c r="I64" s="5">
        <f t="shared" si="13"/>
        <v>26.259400473310546</v>
      </c>
      <c r="J64" s="8">
        <f t="shared" si="4"/>
        <v>2.3330600285207006</v>
      </c>
      <c r="K64" s="17">
        <f t="shared" si="5"/>
        <v>5.7817360055840846E-7</v>
      </c>
      <c r="M64" s="9"/>
      <c r="R64" s="5"/>
      <c r="S64" s="6"/>
      <c r="T64" s="7"/>
      <c r="U64" s="5"/>
      <c r="V64" s="8"/>
      <c r="X64" s="9"/>
      <c r="AC64" s="5"/>
      <c r="AD64" s="6"/>
      <c r="AE64" s="7"/>
      <c r="AF64" s="5"/>
      <c r="AG64" s="8"/>
    </row>
    <row r="65" spans="1:33" x14ac:dyDescent="0.2">
      <c r="A65" s="9" t="s">
        <v>68</v>
      </c>
      <c r="B65">
        <v>83921</v>
      </c>
      <c r="C65">
        <v>77210</v>
      </c>
      <c r="D65">
        <v>77128</v>
      </c>
      <c r="E65">
        <v>61920</v>
      </c>
      <c r="F65" s="5">
        <f t="shared" si="0"/>
        <v>75044.75</v>
      </c>
      <c r="G65" s="6">
        <f t="shared" si="1"/>
        <v>9310.8380351430606</v>
      </c>
      <c r="H65" s="7">
        <f t="shared" si="6"/>
        <v>0.12407047841645233</v>
      </c>
      <c r="I65" s="5">
        <f t="shared" si="13"/>
        <v>19.73303970549566</v>
      </c>
      <c r="J65" s="8">
        <f t="shared" si="4"/>
        <v>2.4482876768716961</v>
      </c>
      <c r="K65" s="17">
        <f t="shared" si="5"/>
        <v>4.3362568555378585E-6</v>
      </c>
      <c r="M65" s="9"/>
      <c r="R65" s="5"/>
      <c r="S65" s="6"/>
      <c r="T65" s="7"/>
      <c r="U65" s="5"/>
      <c r="V65" s="8"/>
      <c r="X65" s="9"/>
      <c r="AC65" s="5"/>
      <c r="AD65" s="6"/>
      <c r="AE65" s="7"/>
      <c r="AF65" s="5"/>
      <c r="AG65" s="8"/>
    </row>
    <row r="66" spans="1:33" x14ac:dyDescent="0.2">
      <c r="A66" s="4" t="s">
        <v>9</v>
      </c>
      <c r="B66" t="s">
        <v>56</v>
      </c>
      <c r="C66">
        <v>3300</v>
      </c>
      <c r="D66">
        <v>4320</v>
      </c>
      <c r="E66">
        <v>3789</v>
      </c>
      <c r="F66" s="5">
        <f t="shared" ref="F66:F90" si="14">AVERAGE(B66:E66)</f>
        <v>3803</v>
      </c>
      <c r="G66" s="6">
        <f t="shared" ref="G66:G90" si="15">STDEV(B66:E66)</f>
        <v>510.14409729016762</v>
      </c>
      <c r="H66" s="7">
        <f t="shared" si="6"/>
        <v>0.13414254464637593</v>
      </c>
      <c r="I66" s="5">
        <f>F66/$F$66</f>
        <v>1</v>
      </c>
      <c r="J66" s="8">
        <f t="shared" si="4"/>
        <v>0.13414254464637593</v>
      </c>
      <c r="K66" s="17">
        <f t="shared" si="5"/>
        <v>8.9820898442328819E-3</v>
      </c>
      <c r="M66" s="9"/>
      <c r="R66" s="5"/>
      <c r="S66" s="6"/>
      <c r="T66" s="7"/>
      <c r="U66" s="5"/>
      <c r="V66" s="8"/>
      <c r="X66" s="9"/>
      <c r="AC66" s="5"/>
      <c r="AD66" s="6"/>
      <c r="AE66" s="7"/>
      <c r="AF66" s="5"/>
      <c r="AG66" s="8"/>
    </row>
    <row r="67" spans="1:33" x14ac:dyDescent="0.2">
      <c r="A67" s="10" t="s">
        <v>10</v>
      </c>
      <c r="B67" s="11">
        <v>88695</v>
      </c>
      <c r="C67" s="11">
        <v>83183</v>
      </c>
      <c r="D67" s="11">
        <v>101310</v>
      </c>
      <c r="E67" s="11">
        <v>87828</v>
      </c>
      <c r="F67" s="12">
        <f t="shared" si="14"/>
        <v>90254</v>
      </c>
      <c r="G67" s="13">
        <f t="shared" si="15"/>
        <v>7757.7946608556222</v>
      </c>
      <c r="H67" s="14">
        <f t="shared" si="6"/>
        <v>8.5955133964761912E-2</v>
      </c>
      <c r="I67" s="12">
        <f t="shared" ref="I67:I73" si="16">F67/$F$66</f>
        <v>23.732316592164082</v>
      </c>
      <c r="J67" s="15">
        <f t="shared" ref="J67:J90" si="17">H67*I67</f>
        <v>2.0399144519736057</v>
      </c>
      <c r="K67" s="16">
        <f t="shared" si="5"/>
        <v>4.8328432086257915E-7</v>
      </c>
      <c r="M67" s="9"/>
      <c r="R67" s="5"/>
      <c r="S67" s="6"/>
      <c r="T67" s="7"/>
      <c r="U67" s="5"/>
      <c r="V67" s="8"/>
      <c r="X67" s="9"/>
      <c r="AC67" s="5"/>
      <c r="AD67" s="6"/>
      <c r="AE67" s="7"/>
      <c r="AF67" s="5"/>
      <c r="AG67" s="8"/>
    </row>
    <row r="68" spans="1:33" x14ac:dyDescent="0.2">
      <c r="A68" s="9" t="s">
        <v>69</v>
      </c>
      <c r="B68">
        <v>4095</v>
      </c>
      <c r="C68">
        <v>3754</v>
      </c>
      <c r="D68">
        <v>4852</v>
      </c>
      <c r="E68" t="s">
        <v>70</v>
      </c>
      <c r="F68" s="5">
        <f t="shared" si="14"/>
        <v>4233.666666666667</v>
      </c>
      <c r="G68" s="6">
        <f t="shared" si="15"/>
        <v>561.9807232755694</v>
      </c>
      <c r="H68" s="7">
        <f t="shared" si="6"/>
        <v>0.13274089991549548</v>
      </c>
      <c r="I68" s="5">
        <f t="shared" si="16"/>
        <v>1.1132439302305199</v>
      </c>
      <c r="J68" s="8">
        <f t="shared" si="17"/>
        <v>0.14777300112426228</v>
      </c>
      <c r="K68" s="17">
        <f t="shared" si="5"/>
        <v>4.0504605478122492E-3</v>
      </c>
      <c r="M68" s="9"/>
      <c r="R68" s="5"/>
      <c r="S68" s="6"/>
      <c r="T68" s="7"/>
      <c r="U68" s="5"/>
      <c r="V68" s="8"/>
      <c r="X68" s="9"/>
      <c r="AC68" s="5"/>
      <c r="AD68" s="6"/>
      <c r="AE68" s="7"/>
      <c r="AF68" s="5"/>
      <c r="AG68" s="8"/>
    </row>
    <row r="69" spans="1:33" x14ac:dyDescent="0.2">
      <c r="A69" s="9" t="s">
        <v>71</v>
      </c>
      <c r="B69">
        <v>3882</v>
      </c>
      <c r="C69">
        <v>4725</v>
      </c>
      <c r="D69">
        <v>4462</v>
      </c>
      <c r="E69">
        <v>5638</v>
      </c>
      <c r="F69" s="5">
        <f t="shared" si="14"/>
        <v>4676.75</v>
      </c>
      <c r="G69" s="6">
        <f t="shared" si="15"/>
        <v>731.22608222993074</v>
      </c>
      <c r="H69" s="7">
        <f t="shared" si="6"/>
        <v>0.15635346816270504</v>
      </c>
      <c r="I69" s="5">
        <f t="shared" si="16"/>
        <v>1.2297528267157507</v>
      </c>
      <c r="J69" s="8">
        <f t="shared" si="17"/>
        <v>0.19227611943989764</v>
      </c>
      <c r="K69" s="17">
        <f t="shared" si="5"/>
        <v>1.3843978869851261E-3</v>
      </c>
      <c r="M69" s="9"/>
      <c r="R69" s="5"/>
      <c r="S69" s="6"/>
      <c r="T69" s="7"/>
      <c r="U69" s="5"/>
      <c r="V69" s="8"/>
      <c r="X69" s="9"/>
      <c r="AC69" s="5"/>
      <c r="AD69" s="6"/>
      <c r="AE69" s="7"/>
      <c r="AF69" s="5"/>
      <c r="AG69" s="8"/>
    </row>
    <row r="70" spans="1:33" x14ac:dyDescent="0.2">
      <c r="A70" s="9" t="s">
        <v>72</v>
      </c>
      <c r="B70">
        <v>5236</v>
      </c>
      <c r="C70">
        <v>5932</v>
      </c>
      <c r="D70">
        <v>4864</v>
      </c>
      <c r="E70">
        <v>7744</v>
      </c>
      <c r="F70" s="5">
        <f t="shared" si="14"/>
        <v>5944</v>
      </c>
      <c r="G70" s="6">
        <f t="shared" si="15"/>
        <v>1279.0371378501877</v>
      </c>
      <c r="H70" s="7">
        <f t="shared" si="6"/>
        <v>0.21518121430857801</v>
      </c>
      <c r="I70" s="5">
        <f t="shared" si="16"/>
        <v>1.5629765974230871</v>
      </c>
      <c r="J70" s="8">
        <f t="shared" si="17"/>
        <v>0.33632320216938938</v>
      </c>
      <c r="K70" s="17">
        <f t="shared" si="5"/>
        <v>1.5323827100301906E-3</v>
      </c>
      <c r="M70" s="9"/>
      <c r="R70" s="5"/>
      <c r="S70" s="6"/>
      <c r="T70" s="7"/>
      <c r="U70" s="5"/>
      <c r="V70" s="8"/>
      <c r="X70" s="9"/>
      <c r="AC70" s="5"/>
      <c r="AD70" s="6"/>
      <c r="AE70" s="7"/>
      <c r="AF70" s="5"/>
      <c r="AG70" s="8"/>
    </row>
    <row r="71" spans="1:33" x14ac:dyDescent="0.2">
      <c r="A71" s="9" t="s">
        <v>73</v>
      </c>
      <c r="B71">
        <v>17406</v>
      </c>
      <c r="C71">
        <v>18072</v>
      </c>
      <c r="D71">
        <v>21861</v>
      </c>
      <c r="E71">
        <v>19242</v>
      </c>
      <c r="F71" s="5">
        <f t="shared" si="14"/>
        <v>19145.25</v>
      </c>
      <c r="G71" s="6">
        <f t="shared" si="15"/>
        <v>1963.1195200496581</v>
      </c>
      <c r="H71" s="7">
        <f t="shared" si="6"/>
        <v>0.10253820242878302</v>
      </c>
      <c r="I71" s="5">
        <f t="shared" si="16"/>
        <v>5.0342492768866682</v>
      </c>
      <c r="J71" s="8">
        <f t="shared" si="17"/>
        <v>0.5162028714303597</v>
      </c>
      <c r="K71" s="17">
        <f t="shared" si="5"/>
        <v>2.9291783708736594E-6</v>
      </c>
      <c r="M71" s="9"/>
      <c r="R71" s="5"/>
      <c r="S71" s="6"/>
      <c r="T71" s="7"/>
      <c r="U71" s="5"/>
      <c r="V71" s="8"/>
      <c r="X71" s="9"/>
      <c r="AC71" s="5"/>
      <c r="AD71" s="6"/>
      <c r="AE71" s="7"/>
      <c r="AF71" s="5"/>
      <c r="AG71" s="8"/>
    </row>
    <row r="72" spans="1:33" x14ac:dyDescent="0.2">
      <c r="A72" s="9" t="s">
        <v>74</v>
      </c>
      <c r="B72">
        <v>100674</v>
      </c>
      <c r="C72">
        <v>97974</v>
      </c>
      <c r="D72">
        <v>110236</v>
      </c>
      <c r="E72">
        <v>83819</v>
      </c>
      <c r="F72" s="5">
        <f t="shared" si="14"/>
        <v>98175.75</v>
      </c>
      <c r="G72" s="6">
        <f t="shared" si="15"/>
        <v>10921.658249399066</v>
      </c>
      <c r="H72" s="7">
        <f t="shared" si="6"/>
        <v>0.11124598741949072</v>
      </c>
      <c r="I72" s="5">
        <f t="shared" si="16"/>
        <v>25.815343150144624</v>
      </c>
      <c r="J72" s="8">
        <f t="shared" si="17"/>
        <v>2.871853339310825</v>
      </c>
      <c r="K72" s="17">
        <f t="shared" ref="K72:K90" si="18">_xlfn.T.TEST(B72:E72,$B$2:$E$2,2,2)</f>
        <v>2.184647409530161E-6</v>
      </c>
      <c r="M72" s="9"/>
      <c r="R72" s="5"/>
      <c r="S72" s="6"/>
      <c r="T72" s="7"/>
      <c r="U72" s="5"/>
      <c r="V72" s="8"/>
      <c r="X72" s="9"/>
      <c r="AC72" s="5"/>
      <c r="AD72" s="6"/>
      <c r="AE72" s="7"/>
      <c r="AF72" s="5"/>
      <c r="AG72" s="8"/>
    </row>
    <row r="73" spans="1:33" x14ac:dyDescent="0.2">
      <c r="A73" s="9" t="s">
        <v>75</v>
      </c>
      <c r="B73">
        <v>73210</v>
      </c>
      <c r="C73">
        <v>68284</v>
      </c>
      <c r="D73">
        <v>66624</v>
      </c>
      <c r="E73">
        <v>66256</v>
      </c>
      <c r="F73" s="5">
        <f t="shared" si="14"/>
        <v>68593.5</v>
      </c>
      <c r="G73" s="6">
        <f t="shared" si="15"/>
        <v>3201.5985069961534</v>
      </c>
      <c r="H73" s="7">
        <f t="shared" si="6"/>
        <v>4.6674954725974813E-2</v>
      </c>
      <c r="I73" s="5">
        <f t="shared" si="16"/>
        <v>18.036681567183802</v>
      </c>
      <c r="J73" s="8">
        <f t="shared" si="17"/>
        <v>0.84186129555512834</v>
      </c>
      <c r="K73" s="17">
        <f t="shared" si="18"/>
        <v>1.4197302034892131E-8</v>
      </c>
      <c r="M73" s="9"/>
      <c r="R73" s="5"/>
      <c r="S73" s="6"/>
      <c r="T73" s="7"/>
      <c r="U73" s="5"/>
      <c r="V73" s="8"/>
      <c r="X73" s="9"/>
      <c r="AC73" s="5"/>
      <c r="AD73" s="6"/>
      <c r="AE73" s="7"/>
      <c r="AF73" s="5"/>
      <c r="AG73" s="8"/>
    </row>
    <row r="74" spans="1:33" x14ac:dyDescent="0.2">
      <c r="A74" s="4" t="s">
        <v>9</v>
      </c>
      <c r="B74">
        <v>3559</v>
      </c>
      <c r="C74">
        <v>3397</v>
      </c>
      <c r="D74">
        <v>3369</v>
      </c>
      <c r="E74">
        <v>3608</v>
      </c>
      <c r="F74" s="5">
        <f t="shared" si="14"/>
        <v>3483.25</v>
      </c>
      <c r="G74" s="6">
        <f t="shared" si="15"/>
        <v>118.02930427087446</v>
      </c>
      <c r="H74" s="7">
        <f t="shared" ref="H74:H89" si="19">G74/F74</f>
        <v>3.3884821437127531E-2</v>
      </c>
      <c r="I74" s="5">
        <f>F74/$F$74</f>
        <v>1</v>
      </c>
      <c r="J74" s="8">
        <f t="shared" si="17"/>
        <v>3.3884821437127531E-2</v>
      </c>
      <c r="K74" s="17">
        <f t="shared" si="18"/>
        <v>2.7267444248647078E-3</v>
      </c>
      <c r="M74" s="9"/>
      <c r="R74" s="5"/>
      <c r="S74" s="6"/>
      <c r="T74" s="7"/>
      <c r="U74" s="5"/>
      <c r="V74" s="8"/>
      <c r="X74" s="9"/>
      <c r="AC74" s="5"/>
      <c r="AD74" s="6"/>
      <c r="AE74" s="7"/>
      <c r="AF74" s="5"/>
      <c r="AG74" s="8"/>
    </row>
    <row r="75" spans="1:33" x14ac:dyDescent="0.2">
      <c r="A75" s="10" t="s">
        <v>10</v>
      </c>
      <c r="B75" s="11">
        <v>83605</v>
      </c>
      <c r="C75" s="11">
        <v>101775</v>
      </c>
      <c r="D75" s="11">
        <v>97069</v>
      </c>
      <c r="E75" s="11">
        <v>93627</v>
      </c>
      <c r="F75" s="12">
        <f t="shared" si="14"/>
        <v>94019</v>
      </c>
      <c r="G75" s="13">
        <f t="shared" si="15"/>
        <v>7704.1784333784308</v>
      </c>
      <c r="H75" s="14">
        <f t="shared" si="19"/>
        <v>8.1942782133169148E-2</v>
      </c>
      <c r="I75" s="12">
        <f t="shared" ref="I75:I81" si="20">F75/$F$74</f>
        <v>26.991746214024261</v>
      </c>
      <c r="J75" s="15">
        <f t="shared" si="17"/>
        <v>2.2117787794095833</v>
      </c>
      <c r="K75" s="16">
        <f t="shared" si="18"/>
        <v>3.6175639425033156E-7</v>
      </c>
      <c r="M75" s="9"/>
      <c r="R75" s="5"/>
      <c r="S75" s="6"/>
      <c r="T75" s="7"/>
      <c r="U75" s="5"/>
      <c r="V75" s="8"/>
      <c r="X75" s="9"/>
      <c r="AC75" s="5"/>
      <c r="AD75" s="6"/>
      <c r="AE75" s="7"/>
      <c r="AF75" s="5"/>
      <c r="AG75" s="8"/>
    </row>
    <row r="76" spans="1:33" x14ac:dyDescent="0.2">
      <c r="A76" s="9" t="s">
        <v>76</v>
      </c>
      <c r="B76">
        <v>4897</v>
      </c>
      <c r="C76">
        <v>4028</v>
      </c>
      <c r="D76">
        <v>4075</v>
      </c>
      <c r="E76">
        <v>5592</v>
      </c>
      <c r="F76" s="5">
        <f t="shared" si="14"/>
        <v>4648</v>
      </c>
      <c r="G76" s="6">
        <f t="shared" si="15"/>
        <v>745.17693648332045</v>
      </c>
      <c r="H76" s="7">
        <f t="shared" si="19"/>
        <v>0.16032206034494845</v>
      </c>
      <c r="I76" s="5">
        <f t="shared" si="20"/>
        <v>1.3343859900954569</v>
      </c>
      <c r="J76" s="8">
        <f t="shared" si="17"/>
        <v>0.21393151122753762</v>
      </c>
      <c r="K76" s="17">
        <f t="shared" si="18"/>
        <v>1.5639383758059267E-3</v>
      </c>
      <c r="M76" s="9"/>
      <c r="R76" s="5"/>
      <c r="S76" s="6"/>
      <c r="T76" s="7"/>
      <c r="U76" s="5"/>
      <c r="V76" s="8"/>
      <c r="X76" s="9"/>
      <c r="AC76" s="5"/>
      <c r="AD76" s="6"/>
      <c r="AE76" s="7"/>
      <c r="AF76" s="5"/>
      <c r="AG76" s="8"/>
    </row>
    <row r="77" spans="1:33" x14ac:dyDescent="0.2">
      <c r="A77" s="9" t="s">
        <v>77</v>
      </c>
      <c r="B77">
        <v>3742</v>
      </c>
      <c r="C77">
        <v>4314</v>
      </c>
      <c r="D77">
        <v>3992</v>
      </c>
      <c r="E77">
        <v>3913</v>
      </c>
      <c r="F77" s="5">
        <f t="shared" si="14"/>
        <v>3990.25</v>
      </c>
      <c r="G77" s="6">
        <f t="shared" si="15"/>
        <v>239.73092555335171</v>
      </c>
      <c r="H77" s="7">
        <f t="shared" si="19"/>
        <v>6.0079174375879132E-2</v>
      </c>
      <c r="I77" s="5">
        <f t="shared" si="20"/>
        <v>1.1455537213808942</v>
      </c>
      <c r="J77" s="8">
        <f t="shared" si="17"/>
        <v>6.8823921783779995E-2</v>
      </c>
      <c r="K77" s="17">
        <f t="shared" si="18"/>
        <v>7.4555441084334637E-4</v>
      </c>
      <c r="M77" s="9"/>
      <c r="R77" s="5"/>
      <c r="S77" s="6"/>
      <c r="T77" s="7"/>
      <c r="U77" s="5"/>
      <c r="V77" s="8"/>
      <c r="X77" s="9"/>
      <c r="AC77" s="5"/>
      <c r="AD77" s="6"/>
      <c r="AE77" s="7"/>
      <c r="AF77" s="5"/>
      <c r="AG77" s="8"/>
    </row>
    <row r="78" spans="1:33" x14ac:dyDescent="0.2">
      <c r="A78" s="9" t="s">
        <v>78</v>
      </c>
      <c r="B78">
        <v>4610</v>
      </c>
      <c r="C78">
        <v>4473</v>
      </c>
      <c r="D78">
        <v>4298</v>
      </c>
      <c r="E78">
        <v>3731</v>
      </c>
      <c r="F78" s="5">
        <f t="shared" si="14"/>
        <v>4278</v>
      </c>
      <c r="G78" s="6">
        <f t="shared" si="15"/>
        <v>386.3754650595713</v>
      </c>
      <c r="H78" s="7">
        <f t="shared" si="19"/>
        <v>9.0316845502471085E-2</v>
      </c>
      <c r="I78" s="5">
        <f t="shared" si="20"/>
        <v>1.2281633531902678</v>
      </c>
      <c r="J78" s="8">
        <f t="shared" si="17"/>
        <v>0.11092383982188225</v>
      </c>
      <c r="K78" s="17">
        <f t="shared" si="18"/>
        <v>6.468865507303352E-4</v>
      </c>
      <c r="M78" s="9"/>
      <c r="R78" s="5"/>
      <c r="S78" s="6"/>
      <c r="T78" s="7"/>
      <c r="U78" s="5"/>
      <c r="V78" s="8"/>
      <c r="X78" s="9"/>
      <c r="AC78" s="5"/>
      <c r="AD78" s="6"/>
      <c r="AE78" s="7"/>
      <c r="AF78" s="5"/>
      <c r="AG78" s="8"/>
    </row>
    <row r="79" spans="1:33" x14ac:dyDescent="0.2">
      <c r="A79" s="9" t="s">
        <v>79</v>
      </c>
      <c r="B79">
        <v>3839</v>
      </c>
      <c r="C79">
        <v>3139</v>
      </c>
      <c r="D79">
        <v>3509</v>
      </c>
      <c r="E79">
        <v>4271</v>
      </c>
      <c r="F79" s="5">
        <f t="shared" si="14"/>
        <v>3689.5</v>
      </c>
      <c r="G79" s="6">
        <f t="shared" si="15"/>
        <v>481.70634207990247</v>
      </c>
      <c r="H79" s="7">
        <f t="shared" si="19"/>
        <v>0.13056141538959276</v>
      </c>
      <c r="I79" s="5">
        <f t="shared" si="20"/>
        <v>1.0592119428694466</v>
      </c>
      <c r="J79" s="8">
        <f t="shared" si="17"/>
        <v>0.13829221045859541</v>
      </c>
      <c r="K79" s="17">
        <f t="shared" si="18"/>
        <v>5.0815457214428853E-3</v>
      </c>
      <c r="M79" s="9"/>
      <c r="R79" s="5"/>
      <c r="S79" s="6"/>
      <c r="T79" s="7"/>
      <c r="U79" s="5"/>
      <c r="V79" s="8"/>
      <c r="X79" s="9"/>
      <c r="AC79" s="5"/>
      <c r="AD79" s="6"/>
      <c r="AE79" s="7"/>
      <c r="AF79" s="5"/>
      <c r="AG79" s="8"/>
    </row>
    <row r="80" spans="1:33" x14ac:dyDescent="0.2">
      <c r="A80" s="9" t="s">
        <v>80</v>
      </c>
      <c r="B80">
        <v>16204</v>
      </c>
      <c r="C80">
        <v>18285</v>
      </c>
      <c r="D80">
        <v>15780</v>
      </c>
      <c r="E80" t="s">
        <v>81</v>
      </c>
      <c r="F80" s="5">
        <f t="shared" si="14"/>
        <v>16756.333333333332</v>
      </c>
      <c r="G80" s="6">
        <f t="shared" si="15"/>
        <v>1340.7312681269627</v>
      </c>
      <c r="H80" s="7">
        <f t="shared" si="19"/>
        <v>8.0013403974236383E-2</v>
      </c>
      <c r="I80" s="5">
        <f t="shared" si="20"/>
        <v>4.8105457068350912</v>
      </c>
      <c r="J80" s="8">
        <f t="shared" si="17"/>
        <v>0.38490813697752463</v>
      </c>
      <c r="K80" s="17">
        <f t="shared" si="18"/>
        <v>5.4110800147234435E-6</v>
      </c>
      <c r="M80" s="9"/>
      <c r="R80" s="5"/>
      <c r="S80" s="6"/>
      <c r="T80" s="7"/>
      <c r="U80" s="5"/>
      <c r="V80" s="8"/>
      <c r="X80" s="9"/>
      <c r="AC80" s="5"/>
      <c r="AD80" s="6"/>
      <c r="AE80" s="7"/>
      <c r="AF80" s="5"/>
      <c r="AG80" s="8"/>
    </row>
    <row r="81" spans="1:33" x14ac:dyDescent="0.2">
      <c r="A81" s="9" t="s">
        <v>82</v>
      </c>
      <c r="B81">
        <v>49359</v>
      </c>
      <c r="C81">
        <v>51167</v>
      </c>
      <c r="D81">
        <v>50657</v>
      </c>
      <c r="E81">
        <v>57258</v>
      </c>
      <c r="F81" s="5">
        <f t="shared" si="14"/>
        <v>52110.25</v>
      </c>
      <c r="G81" s="6">
        <f t="shared" si="15"/>
        <v>3515.222266562007</v>
      </c>
      <c r="H81" s="7">
        <f t="shared" si="19"/>
        <v>6.7457405530812212E-2</v>
      </c>
      <c r="I81" s="5">
        <f t="shared" si="20"/>
        <v>14.960238283212517</v>
      </c>
      <c r="J81" s="8">
        <f t="shared" si="17"/>
        <v>1.0091788607082486</v>
      </c>
      <c r="K81" s="17">
        <f t="shared" si="18"/>
        <v>1.3424077563464094E-7</v>
      </c>
      <c r="M81" s="9"/>
      <c r="R81" s="5"/>
      <c r="S81" s="6"/>
      <c r="T81" s="7"/>
      <c r="U81" s="5"/>
      <c r="V81" s="8"/>
      <c r="X81" s="9"/>
      <c r="AC81" s="5"/>
      <c r="AD81" s="6"/>
      <c r="AE81" s="7"/>
      <c r="AF81" s="5"/>
      <c r="AG81" s="8"/>
    </row>
    <row r="82" spans="1:33" x14ac:dyDescent="0.2">
      <c r="A82" s="18" t="s">
        <v>9</v>
      </c>
      <c r="B82" s="19">
        <v>1983</v>
      </c>
      <c r="C82" s="19">
        <v>1500</v>
      </c>
      <c r="D82" s="19">
        <v>1942</v>
      </c>
      <c r="E82" s="19" t="s">
        <v>83</v>
      </c>
      <c r="F82" s="20">
        <f t="shared" si="14"/>
        <v>1808.3333333333333</v>
      </c>
      <c r="G82" s="21">
        <f t="shared" si="15"/>
        <v>267.81025621385942</v>
      </c>
      <c r="H82" s="22">
        <f t="shared" si="19"/>
        <v>0.14809783753761813</v>
      </c>
      <c r="I82" s="23">
        <f t="shared" ref="I82:I90" si="21">F82/$F$82</f>
        <v>1</v>
      </c>
      <c r="J82" s="24">
        <f t="shared" si="17"/>
        <v>0.14809783753761813</v>
      </c>
      <c r="K82" s="25">
        <f t="shared" si="18"/>
        <v>0.38100133935607067</v>
      </c>
      <c r="M82" s="9"/>
      <c r="R82" s="5"/>
      <c r="S82" s="6"/>
      <c r="T82" s="7"/>
      <c r="U82" s="5"/>
      <c r="V82" s="8"/>
      <c r="X82" s="9"/>
      <c r="AC82" s="5"/>
      <c r="AD82" s="6"/>
      <c r="AE82" s="7"/>
      <c r="AF82" s="5"/>
      <c r="AG82" s="8"/>
    </row>
    <row r="83" spans="1:33" x14ac:dyDescent="0.2">
      <c r="A83" s="26" t="s">
        <v>10</v>
      </c>
      <c r="B83" s="27">
        <v>38498</v>
      </c>
      <c r="C83" s="27">
        <v>38101</v>
      </c>
      <c r="D83" s="27">
        <v>41140</v>
      </c>
      <c r="E83" s="27">
        <v>46031</v>
      </c>
      <c r="F83" s="28">
        <f t="shared" si="14"/>
        <v>40942.5</v>
      </c>
      <c r="G83" s="29">
        <f t="shared" si="15"/>
        <v>3650.6410852524705</v>
      </c>
      <c r="H83" s="29">
        <f t="shared" si="19"/>
        <v>8.916507505043586E-2</v>
      </c>
      <c r="I83" s="30">
        <f t="shared" si="21"/>
        <v>22.641013824884794</v>
      </c>
      <c r="J83" s="31">
        <f t="shared" si="17"/>
        <v>2.0187876969138085</v>
      </c>
      <c r="K83" s="32">
        <f t="shared" si="18"/>
        <v>7.5259368822648017E-7</v>
      </c>
      <c r="M83" s="9"/>
      <c r="R83" s="5"/>
      <c r="S83" s="6"/>
      <c r="T83" s="7"/>
      <c r="U83" s="5"/>
      <c r="V83" s="8"/>
      <c r="X83" s="9"/>
      <c r="AC83" s="5"/>
      <c r="AD83" s="6"/>
      <c r="AE83" s="7"/>
      <c r="AF83" s="5"/>
      <c r="AG83" s="8"/>
    </row>
    <row r="84" spans="1:33" x14ac:dyDescent="0.2">
      <c r="A84" s="33" t="s">
        <v>84</v>
      </c>
      <c r="B84" s="19">
        <v>2712</v>
      </c>
      <c r="C84" s="19">
        <v>2376</v>
      </c>
      <c r="D84" s="19">
        <v>2412</v>
      </c>
      <c r="E84" s="19">
        <v>2537</v>
      </c>
      <c r="F84" s="20">
        <f t="shared" si="14"/>
        <v>2509.25</v>
      </c>
      <c r="G84" s="21">
        <f t="shared" si="15"/>
        <v>151.75720740709482</v>
      </c>
      <c r="H84" s="22">
        <f t="shared" si="19"/>
        <v>6.0479110254894816E-2</v>
      </c>
      <c r="I84" s="23">
        <f t="shared" si="21"/>
        <v>1.3876036866359447</v>
      </c>
      <c r="J84" s="24">
        <f t="shared" si="17"/>
        <v>8.3921036354153822E-2</v>
      </c>
      <c r="K84" s="25">
        <f t="shared" si="18"/>
        <v>0.23139653068270152</v>
      </c>
      <c r="M84" s="9"/>
      <c r="R84" s="5"/>
      <c r="S84" s="6"/>
      <c r="T84" s="7"/>
      <c r="U84" s="5"/>
      <c r="V84" s="8"/>
      <c r="X84" s="9"/>
      <c r="AC84" s="5"/>
      <c r="AD84" s="6"/>
      <c r="AE84" s="7"/>
      <c r="AF84" s="5"/>
      <c r="AG84" s="8"/>
    </row>
    <row r="85" spans="1:33" x14ac:dyDescent="0.2">
      <c r="A85" s="33" t="s">
        <v>85</v>
      </c>
      <c r="B85" s="19">
        <v>4016</v>
      </c>
      <c r="C85" s="19">
        <v>3694</v>
      </c>
      <c r="D85" s="19">
        <v>3140</v>
      </c>
      <c r="E85" s="19">
        <v>3251</v>
      </c>
      <c r="F85" s="20">
        <f t="shared" si="14"/>
        <v>3525.25</v>
      </c>
      <c r="G85" s="21">
        <f t="shared" si="15"/>
        <v>405.35694147257425</v>
      </c>
      <c r="H85" s="22">
        <f t="shared" si="19"/>
        <v>0.11498672192683476</v>
      </c>
      <c r="I85" s="23">
        <f t="shared" si="21"/>
        <v>1.949447004608295</v>
      </c>
      <c r="J85" s="24">
        <f t="shared" si="17"/>
        <v>0.22416052062999497</v>
      </c>
      <c r="K85" s="25">
        <f t="shared" si="18"/>
        <v>6.1858221528794943E-3</v>
      </c>
      <c r="M85" s="9"/>
      <c r="R85" s="5"/>
      <c r="S85" s="6"/>
      <c r="T85" s="7"/>
      <c r="U85" s="5"/>
      <c r="V85" s="8"/>
      <c r="X85" s="9"/>
      <c r="AC85" s="5"/>
      <c r="AD85" s="6"/>
      <c r="AE85" s="7"/>
      <c r="AF85" s="5"/>
      <c r="AG85" s="8"/>
    </row>
    <row r="86" spans="1:33" x14ac:dyDescent="0.2">
      <c r="A86" s="33" t="s">
        <v>86</v>
      </c>
      <c r="B86" s="19">
        <v>6574</v>
      </c>
      <c r="C86" s="19">
        <v>5585</v>
      </c>
      <c r="D86" s="19">
        <v>5801</v>
      </c>
      <c r="E86" s="19">
        <v>5662</v>
      </c>
      <c r="F86" s="20">
        <f t="shared" si="14"/>
        <v>5905.5</v>
      </c>
      <c r="G86" s="21">
        <f t="shared" si="15"/>
        <v>454.54189392544811</v>
      </c>
      <c r="H86" s="22">
        <f t="shared" si="19"/>
        <v>7.6969247976538493E-2</v>
      </c>
      <c r="I86" s="23">
        <f t="shared" si="21"/>
        <v>3.265714285714286</v>
      </c>
      <c r="J86" s="24">
        <f t="shared" si="17"/>
        <v>0.25135957267766718</v>
      </c>
      <c r="K86" s="25">
        <f t="shared" si="18"/>
        <v>3.9108457982341591E-5</v>
      </c>
      <c r="M86" s="9"/>
      <c r="R86" s="5"/>
      <c r="S86" s="6"/>
      <c r="T86" s="7"/>
      <c r="U86" s="5"/>
      <c r="V86" s="8"/>
      <c r="X86" s="9"/>
      <c r="AC86" s="5"/>
      <c r="AD86" s="6"/>
      <c r="AE86" s="7"/>
      <c r="AF86" s="5"/>
      <c r="AG86" s="8"/>
    </row>
    <row r="87" spans="1:33" x14ac:dyDescent="0.2">
      <c r="A87" s="33" t="s">
        <v>87</v>
      </c>
      <c r="B87" s="19">
        <v>25143</v>
      </c>
      <c r="C87" s="19">
        <v>28056</v>
      </c>
      <c r="D87" s="19">
        <v>24921</v>
      </c>
      <c r="E87" s="19">
        <v>25966</v>
      </c>
      <c r="F87" s="20">
        <f t="shared" si="14"/>
        <v>26021.5</v>
      </c>
      <c r="G87" s="21">
        <f t="shared" si="15"/>
        <v>1428.8845299743432</v>
      </c>
      <c r="H87" s="22">
        <f t="shared" si="19"/>
        <v>5.4911689563412684E-2</v>
      </c>
      <c r="I87" s="23">
        <f t="shared" si="21"/>
        <v>14.389769585253458</v>
      </c>
      <c r="J87" s="24">
        <f t="shared" si="17"/>
        <v>0.79016656035447552</v>
      </c>
      <c r="K87" s="25">
        <f t="shared" si="18"/>
        <v>7.0740054317279796E-8</v>
      </c>
      <c r="M87" s="9"/>
      <c r="R87" s="5"/>
      <c r="S87" s="6"/>
      <c r="T87" s="7"/>
      <c r="U87" s="5"/>
      <c r="V87" s="8"/>
      <c r="X87" s="9"/>
      <c r="AC87" s="5"/>
      <c r="AD87" s="6"/>
      <c r="AE87" s="7"/>
      <c r="AF87" s="5"/>
      <c r="AG87" s="8"/>
    </row>
    <row r="88" spans="1:33" x14ac:dyDescent="0.2">
      <c r="A88" s="33" t="s">
        <v>88</v>
      </c>
      <c r="B88" s="19">
        <v>43141</v>
      </c>
      <c r="C88" s="19">
        <v>39955</v>
      </c>
      <c r="D88" s="19">
        <v>39838</v>
      </c>
      <c r="E88" s="19">
        <v>47652</v>
      </c>
      <c r="F88" s="20">
        <f>AVERAGE(B88:E88)</f>
        <v>42646.5</v>
      </c>
      <c r="G88" s="21">
        <f t="shared" si="15"/>
        <v>3671.1217631672203</v>
      </c>
      <c r="H88" s="22">
        <f t="shared" si="19"/>
        <v>8.6082603804936403E-2</v>
      </c>
      <c r="I88" s="23">
        <f t="shared" si="21"/>
        <v>23.58331797235023</v>
      </c>
      <c r="J88" s="24">
        <f t="shared" si="17"/>
        <v>2.0301134174196611</v>
      </c>
      <c r="K88" s="25">
        <f t="shared" si="18"/>
        <v>6.0249137854119329E-7</v>
      </c>
      <c r="M88" s="9"/>
      <c r="R88" s="5"/>
      <c r="S88" s="6"/>
      <c r="T88" s="7"/>
      <c r="U88" s="5"/>
      <c r="V88" s="8"/>
      <c r="X88" s="9"/>
      <c r="AC88" s="5"/>
      <c r="AD88" s="6"/>
      <c r="AE88" s="7"/>
      <c r="AF88" s="5"/>
      <c r="AG88" s="8"/>
    </row>
    <row r="89" spans="1:33" x14ac:dyDescent="0.2">
      <c r="A89" s="33" t="s">
        <v>89</v>
      </c>
      <c r="B89" s="19">
        <v>41729</v>
      </c>
      <c r="C89" s="19">
        <v>38336</v>
      </c>
      <c r="D89" s="19">
        <v>51719</v>
      </c>
      <c r="E89" s="19">
        <v>45716</v>
      </c>
      <c r="F89" s="20">
        <f>AVERAGE(B89:E89)</f>
        <v>44375</v>
      </c>
      <c r="G89" s="21">
        <f t="shared" si="15"/>
        <v>5750.4624161888059</v>
      </c>
      <c r="H89" s="22">
        <f t="shared" si="19"/>
        <v>0.12958788543524069</v>
      </c>
      <c r="I89" s="23">
        <f t="shared" si="21"/>
        <v>24.539170506912445</v>
      </c>
      <c r="J89" s="24">
        <f t="shared" si="17"/>
        <v>3.1799792163256071</v>
      </c>
      <c r="K89" s="25">
        <f t="shared" si="18"/>
        <v>6.4111438021319268E-6</v>
      </c>
      <c r="M89" s="9"/>
      <c r="R89" s="5"/>
      <c r="S89" s="6"/>
      <c r="T89" s="7"/>
      <c r="U89" s="5"/>
      <c r="V89" s="8"/>
      <c r="X89" s="9"/>
      <c r="AC89" s="5"/>
      <c r="AD89" s="6"/>
      <c r="AE89" s="7"/>
      <c r="AF89" s="5"/>
      <c r="AG89" s="8"/>
    </row>
    <row r="90" spans="1:33" x14ac:dyDescent="0.2">
      <c r="A90" s="33" t="s">
        <v>90</v>
      </c>
      <c r="B90">
        <v>51779</v>
      </c>
      <c r="C90">
        <v>38955</v>
      </c>
      <c r="D90">
        <v>47222</v>
      </c>
      <c r="E90">
        <v>41991</v>
      </c>
      <c r="F90" s="20">
        <f t="shared" si="14"/>
        <v>44986.75</v>
      </c>
      <c r="G90" s="21">
        <f t="shared" si="15"/>
        <v>5671.2000126369494</v>
      </c>
      <c r="H90" s="22">
        <f>G90/F90</f>
        <v>0.12606378572884125</v>
      </c>
      <c r="I90" s="23">
        <f t="shared" si="21"/>
        <v>24.877465437788018</v>
      </c>
      <c r="J90" s="24">
        <f t="shared" si="17"/>
        <v>3.1361474724259626</v>
      </c>
      <c r="K90" s="25">
        <f t="shared" si="18"/>
        <v>5.4365037134321932E-6</v>
      </c>
      <c r="M90" s="9"/>
      <c r="R90" s="5"/>
      <c r="S90" s="6"/>
      <c r="T90" s="7"/>
      <c r="U90" s="5"/>
      <c r="V90" s="8"/>
      <c r="X90" s="9"/>
      <c r="AC90" s="5"/>
      <c r="AD90" s="6"/>
      <c r="AE90" s="7"/>
      <c r="AF90" s="5"/>
      <c r="AG90" s="8"/>
    </row>
    <row r="91" spans="1:33" x14ac:dyDescent="0.2">
      <c r="A91" s="9"/>
      <c r="F91" s="5"/>
      <c r="G91" s="6"/>
      <c r="H91" s="7"/>
      <c r="I91" s="5"/>
      <c r="J91" s="8"/>
      <c r="K91" s="8"/>
      <c r="M91" s="9"/>
      <c r="R91" s="5"/>
      <c r="S91" s="6"/>
      <c r="T91" s="7"/>
      <c r="U91" s="5"/>
      <c r="V91" s="8"/>
      <c r="X91" s="9"/>
      <c r="AC91" s="5"/>
      <c r="AD91" s="6"/>
      <c r="AE91" s="7"/>
      <c r="AF91" s="5"/>
      <c r="AG91" s="8"/>
    </row>
    <row r="92" spans="1:33" x14ac:dyDescent="0.2">
      <c r="A92" s="9"/>
      <c r="F92" s="5"/>
      <c r="G92" s="6"/>
      <c r="H92" s="7"/>
      <c r="I92" s="5"/>
      <c r="J92" s="8"/>
      <c r="K92" s="8"/>
      <c r="M92" s="9"/>
      <c r="R92" s="5"/>
      <c r="S92" s="6"/>
      <c r="T92" s="7"/>
      <c r="U92" s="5"/>
      <c r="V92" s="8"/>
      <c r="X92" s="9"/>
      <c r="AC92" s="5"/>
      <c r="AD92" s="6"/>
      <c r="AE92" s="7"/>
      <c r="AF92" s="5"/>
      <c r="AG92" s="8"/>
    </row>
    <row r="93" spans="1:33" x14ac:dyDescent="0.2">
      <c r="A93" s="9"/>
      <c r="F93" s="5"/>
      <c r="G93" s="6"/>
      <c r="H93" s="7"/>
      <c r="I93" s="5"/>
      <c r="J93" s="8"/>
      <c r="K93" s="8"/>
      <c r="M93" s="9"/>
      <c r="R93" s="5"/>
      <c r="S93" s="6"/>
      <c r="T93" s="7"/>
      <c r="U93" s="5"/>
      <c r="V93" s="8"/>
      <c r="X93" s="9"/>
      <c r="AC93" s="5"/>
      <c r="AD93" s="6"/>
      <c r="AE93" s="7"/>
      <c r="AF93" s="5"/>
      <c r="AG93" s="8"/>
    </row>
    <row r="94" spans="1:33" x14ac:dyDescent="0.2">
      <c r="A94" s="9"/>
      <c r="F94" s="5"/>
      <c r="G94" s="6"/>
      <c r="H94" s="7"/>
      <c r="I94" s="5"/>
      <c r="J94" s="8"/>
      <c r="K94" s="8"/>
      <c r="M94" s="9"/>
      <c r="R94" s="5"/>
      <c r="S94" s="6"/>
      <c r="T94" s="7"/>
      <c r="U94" s="5"/>
      <c r="V94" s="8"/>
      <c r="X94" s="9"/>
      <c r="AC94" s="5"/>
      <c r="AD94" s="6"/>
      <c r="AE94" s="7"/>
      <c r="AF94" s="5"/>
      <c r="AG94" s="8"/>
    </row>
    <row r="95" spans="1:33" x14ac:dyDescent="0.2">
      <c r="A95" s="9"/>
      <c r="F95" s="5"/>
      <c r="G95" s="6"/>
      <c r="H95" s="7"/>
      <c r="I95" s="5"/>
      <c r="J95" s="8"/>
      <c r="K95" s="8"/>
      <c r="M95" s="9"/>
      <c r="R95" s="5"/>
      <c r="S95" s="6"/>
      <c r="T95" s="7"/>
      <c r="U95" s="5"/>
      <c r="V95" s="8"/>
      <c r="X95" s="9"/>
      <c r="AC95" s="5"/>
      <c r="AD95" s="6"/>
      <c r="AE95" s="7"/>
      <c r="AF95" s="5"/>
      <c r="AG95" s="8"/>
    </row>
    <row r="96" spans="1:33" x14ac:dyDescent="0.2">
      <c r="A96" s="9"/>
      <c r="F96" s="5"/>
      <c r="G96" s="6"/>
      <c r="H96" s="7"/>
      <c r="I96" s="5"/>
      <c r="J96" s="8"/>
      <c r="K96" s="8"/>
      <c r="M96" s="9"/>
      <c r="R96" s="5"/>
      <c r="S96" s="6"/>
      <c r="T96" s="7"/>
      <c r="U96" s="5"/>
      <c r="V96" s="8"/>
      <c r="X96" s="9"/>
      <c r="AC96" s="5"/>
      <c r="AD96" s="6"/>
      <c r="AE96" s="7"/>
      <c r="AF96" s="5"/>
      <c r="AG96" s="8"/>
    </row>
    <row r="97" spans="1:33" x14ac:dyDescent="0.2">
      <c r="A97" s="9"/>
      <c r="F97" s="5"/>
      <c r="G97" s="6"/>
      <c r="H97" s="7"/>
      <c r="I97" s="5"/>
      <c r="J97" s="8"/>
      <c r="K97" s="8"/>
      <c r="M97" s="9"/>
      <c r="R97" s="5"/>
      <c r="S97" s="6"/>
      <c r="T97" s="7"/>
      <c r="U97" s="5"/>
      <c r="V97" s="8"/>
      <c r="X97" s="9"/>
      <c r="AC97" s="5"/>
      <c r="AD97" s="6"/>
      <c r="AE97" s="7"/>
      <c r="AF97" s="5"/>
      <c r="AG97" s="8"/>
    </row>
    <row r="98" spans="1:33" x14ac:dyDescent="0.2">
      <c r="A98" s="9"/>
      <c r="F98" s="5"/>
      <c r="G98" s="6"/>
      <c r="H98" s="7"/>
      <c r="I98" s="5"/>
      <c r="J98" s="8"/>
      <c r="K98" s="8"/>
      <c r="M98" s="9"/>
      <c r="R98" s="5"/>
      <c r="S98" s="6"/>
      <c r="T98" s="7"/>
      <c r="U98" s="5"/>
      <c r="V98" s="8"/>
      <c r="X98" s="9"/>
      <c r="AC98" s="5"/>
      <c r="AD98" s="6"/>
      <c r="AE98" s="7"/>
      <c r="AF98" s="5"/>
      <c r="AG98" s="8"/>
    </row>
    <row r="99" spans="1:33" x14ac:dyDescent="0.2">
      <c r="A99" s="9"/>
      <c r="F99" s="5"/>
      <c r="G99" s="6"/>
      <c r="H99" s="7"/>
      <c r="I99" s="5"/>
      <c r="J99" s="8"/>
      <c r="K99" s="8"/>
      <c r="M99" s="9"/>
      <c r="R99" s="5"/>
      <c r="S99" s="6"/>
      <c r="T99" s="7"/>
      <c r="U99" s="5"/>
      <c r="V99" s="8"/>
      <c r="X99" s="9"/>
      <c r="AC99" s="5"/>
      <c r="AD99" s="6"/>
      <c r="AE99" s="7"/>
      <c r="AF99" s="5"/>
      <c r="AG99" s="8"/>
    </row>
    <row r="100" spans="1:33" x14ac:dyDescent="0.2">
      <c r="A100" s="9"/>
      <c r="F100" s="5"/>
      <c r="G100" s="6"/>
      <c r="H100" s="7"/>
      <c r="I100" s="5"/>
      <c r="J100" s="8"/>
      <c r="K100" s="8"/>
      <c r="M100" s="9"/>
      <c r="R100" s="5"/>
      <c r="S100" s="6"/>
      <c r="T100" s="7"/>
      <c r="U100" s="5"/>
      <c r="V100" s="8"/>
      <c r="X100" s="9"/>
      <c r="AC100" s="5"/>
      <c r="AD100" s="6"/>
      <c r="AE100" s="7"/>
      <c r="AF100" s="5"/>
      <c r="AG100" s="8"/>
    </row>
    <row r="101" spans="1:33" x14ac:dyDescent="0.2">
      <c r="A101" s="9"/>
      <c r="F101" s="5"/>
      <c r="G101" s="6"/>
      <c r="H101" s="7"/>
      <c r="I101" s="5"/>
      <c r="J101" s="8"/>
      <c r="K101" s="8"/>
      <c r="M101" s="9"/>
      <c r="R101" s="5"/>
      <c r="S101" s="6"/>
      <c r="T101" s="7"/>
      <c r="U101" s="5"/>
      <c r="V101" s="8"/>
      <c r="X101" s="9"/>
      <c r="AC101" s="5"/>
      <c r="AD101" s="6"/>
      <c r="AE101" s="7"/>
      <c r="AF101" s="5"/>
      <c r="AG101" s="8"/>
    </row>
    <row r="102" spans="1:33" x14ac:dyDescent="0.2">
      <c r="A102" s="9"/>
      <c r="F102" s="5"/>
      <c r="G102" s="6"/>
      <c r="H102" s="7"/>
      <c r="I102" s="5"/>
      <c r="J102" s="8"/>
      <c r="K102" s="8"/>
      <c r="M102" s="9"/>
      <c r="R102" s="5"/>
      <c r="S102" s="6"/>
      <c r="T102" s="7"/>
      <c r="U102" s="5"/>
      <c r="V102" s="8"/>
      <c r="X102" s="9"/>
      <c r="AC102" s="5"/>
      <c r="AD102" s="6"/>
      <c r="AE102" s="7"/>
      <c r="AF102" s="5"/>
      <c r="AG102" s="8"/>
    </row>
    <row r="103" spans="1:33" x14ac:dyDescent="0.2">
      <c r="A103" s="9"/>
      <c r="F103" s="5"/>
      <c r="G103" s="6"/>
      <c r="H103" s="7"/>
      <c r="I103" s="5"/>
      <c r="J103" s="8"/>
      <c r="K103" s="8"/>
      <c r="M103" s="9"/>
      <c r="R103" s="5"/>
      <c r="S103" s="6"/>
      <c r="T103" s="7"/>
      <c r="U103" s="5"/>
      <c r="V103" s="8"/>
      <c r="X103" s="9"/>
      <c r="AC103" s="5"/>
      <c r="AD103" s="6"/>
      <c r="AE103" s="7"/>
      <c r="AF103" s="5"/>
      <c r="AG103" s="8"/>
    </row>
    <row r="104" spans="1:33" x14ac:dyDescent="0.2">
      <c r="A104" s="9"/>
      <c r="F104" s="5"/>
      <c r="G104" s="6"/>
      <c r="H104" s="7"/>
      <c r="I104" s="5"/>
      <c r="J104" s="8"/>
      <c r="K104" s="8"/>
      <c r="M104" s="9"/>
      <c r="R104" s="5"/>
      <c r="S104" s="6"/>
      <c r="T104" s="7"/>
      <c r="U104" s="5"/>
      <c r="V104" s="8"/>
      <c r="X104" s="9"/>
      <c r="AC104" s="5"/>
      <c r="AD104" s="6"/>
      <c r="AE104" s="7"/>
      <c r="AF104" s="5"/>
      <c r="AG104" s="8"/>
    </row>
    <row r="105" spans="1:33" x14ac:dyDescent="0.2">
      <c r="A105" s="9"/>
      <c r="F105" s="5"/>
      <c r="G105" s="6"/>
      <c r="H105" s="7"/>
      <c r="I105" s="5"/>
      <c r="J105" s="8"/>
      <c r="K105" s="8"/>
      <c r="M105" s="9"/>
      <c r="R105" s="5"/>
      <c r="S105" s="6"/>
      <c r="T105" s="7"/>
      <c r="U105" s="5"/>
      <c r="V105" s="8"/>
      <c r="X105" s="9"/>
      <c r="AC105" s="5"/>
      <c r="AD105" s="6"/>
      <c r="AE105" s="7"/>
      <c r="AF105" s="5"/>
      <c r="AG105" s="8"/>
    </row>
    <row r="106" spans="1:33" x14ac:dyDescent="0.2">
      <c r="A106" s="9"/>
      <c r="F106" s="5"/>
      <c r="G106" s="6"/>
      <c r="H106" s="7"/>
      <c r="I106" s="5"/>
      <c r="J106" s="8"/>
      <c r="K106" s="8"/>
      <c r="M106" s="9"/>
      <c r="R106" s="5"/>
      <c r="S106" s="6"/>
      <c r="T106" s="7"/>
      <c r="U106" s="5"/>
      <c r="V106" s="8"/>
      <c r="X106" s="9"/>
      <c r="AC106" s="5"/>
      <c r="AD106" s="6"/>
      <c r="AE106" s="7"/>
      <c r="AF106" s="5"/>
      <c r="AG106" s="8"/>
    </row>
    <row r="107" spans="1:33" x14ac:dyDescent="0.2">
      <c r="A107" s="9"/>
      <c r="F107" s="5"/>
      <c r="G107" s="6"/>
      <c r="H107" s="7"/>
      <c r="I107" s="5"/>
      <c r="J107" s="8"/>
      <c r="K107" s="8"/>
      <c r="M107" s="9"/>
      <c r="R107" s="5"/>
      <c r="S107" s="6"/>
      <c r="T107" s="7"/>
      <c r="U107" s="5"/>
      <c r="V107" s="8"/>
      <c r="X107" s="9"/>
      <c r="AC107" s="5"/>
      <c r="AD107" s="6"/>
      <c r="AE107" s="7"/>
      <c r="AF107" s="5"/>
      <c r="AG107" s="8"/>
    </row>
    <row r="108" spans="1:33" x14ac:dyDescent="0.2">
      <c r="A108" s="9"/>
      <c r="F108" s="5"/>
      <c r="G108" s="6"/>
      <c r="H108" s="7"/>
      <c r="I108" s="5"/>
      <c r="J108" s="8"/>
      <c r="K108" s="8"/>
      <c r="M108" s="9"/>
      <c r="R108" s="5"/>
      <c r="S108" s="6"/>
      <c r="T108" s="7"/>
      <c r="U108" s="5"/>
      <c r="V108" s="8"/>
      <c r="X108" s="9"/>
      <c r="AC108" s="5"/>
      <c r="AD108" s="6"/>
      <c r="AE108" s="7"/>
      <c r="AF108" s="5"/>
      <c r="AG108" s="8"/>
    </row>
    <row r="109" spans="1:33" x14ac:dyDescent="0.2">
      <c r="A109" s="9"/>
      <c r="F109" s="5"/>
      <c r="G109" s="6"/>
      <c r="H109" s="7"/>
      <c r="I109" s="5"/>
      <c r="J109" s="8"/>
      <c r="K109" s="8"/>
      <c r="M109" s="9"/>
      <c r="R109" s="5"/>
      <c r="S109" s="6"/>
      <c r="T109" s="7"/>
      <c r="U109" s="5"/>
      <c r="V109" s="8"/>
      <c r="X109" s="9"/>
      <c r="AC109" s="5"/>
      <c r="AD109" s="6"/>
      <c r="AE109" s="7"/>
      <c r="AF109" s="5"/>
      <c r="AG109" s="8"/>
    </row>
    <row r="110" spans="1:33" x14ac:dyDescent="0.2">
      <c r="A110" s="9"/>
      <c r="F110" s="5"/>
      <c r="G110" s="6"/>
      <c r="H110" s="7"/>
      <c r="I110" s="5"/>
      <c r="J110" s="8"/>
      <c r="K110" s="8"/>
      <c r="M110" s="9"/>
      <c r="R110" s="5"/>
      <c r="S110" s="6"/>
      <c r="T110" s="7"/>
      <c r="U110" s="5"/>
      <c r="V110" s="8"/>
      <c r="X110" s="9"/>
      <c r="AC110" s="5"/>
      <c r="AD110" s="6"/>
      <c r="AE110" s="7"/>
      <c r="AF110" s="5"/>
      <c r="AG110" s="8"/>
    </row>
    <row r="111" spans="1:33" x14ac:dyDescent="0.2">
      <c r="A111" s="9"/>
      <c r="F111" s="5"/>
      <c r="G111" s="6"/>
      <c r="H111" s="7"/>
      <c r="I111" s="5"/>
      <c r="J111" s="8"/>
      <c r="K111" s="8"/>
      <c r="M111" s="9"/>
      <c r="R111" s="5"/>
      <c r="S111" s="6"/>
      <c r="T111" s="7"/>
      <c r="U111" s="5"/>
      <c r="V111" s="8"/>
      <c r="X111" s="9"/>
      <c r="AC111" s="5"/>
      <c r="AD111" s="6"/>
      <c r="AE111" s="7"/>
      <c r="AF111" s="5"/>
      <c r="AG111" s="8"/>
    </row>
    <row r="112" spans="1:33" x14ac:dyDescent="0.2">
      <c r="A112" s="9"/>
      <c r="F112" s="5"/>
      <c r="G112" s="6"/>
      <c r="H112" s="7"/>
      <c r="I112" s="5"/>
      <c r="J112" s="8"/>
      <c r="K112" s="8"/>
      <c r="M112" s="9"/>
      <c r="R112" s="5"/>
      <c r="S112" s="6"/>
      <c r="T112" s="7"/>
      <c r="U112" s="5"/>
      <c r="V112" s="8"/>
      <c r="X112" s="9"/>
      <c r="AC112" s="5"/>
      <c r="AD112" s="6"/>
      <c r="AE112" s="7"/>
      <c r="AF112" s="5"/>
      <c r="AG112" s="8"/>
    </row>
    <row r="113" spans="1:33" x14ac:dyDescent="0.2">
      <c r="A113" s="9"/>
      <c r="F113" s="5"/>
      <c r="G113" s="6"/>
      <c r="H113" s="7"/>
      <c r="I113" s="5"/>
      <c r="J113" s="8"/>
      <c r="K113" s="8"/>
      <c r="M113" s="9"/>
      <c r="R113" s="5"/>
      <c r="S113" s="6"/>
      <c r="T113" s="7"/>
      <c r="U113" s="5"/>
      <c r="V113" s="8"/>
      <c r="X113" s="9"/>
      <c r="AC113" s="5"/>
      <c r="AD113" s="6"/>
      <c r="AE113" s="7"/>
      <c r="AF113" s="5"/>
      <c r="AG113" s="8"/>
    </row>
    <row r="114" spans="1:33" x14ac:dyDescent="0.2">
      <c r="A114" s="9"/>
      <c r="F114" s="5"/>
      <c r="G114" s="6"/>
      <c r="H114" s="7"/>
      <c r="I114" s="5"/>
      <c r="J114" s="8"/>
      <c r="K114" s="8"/>
      <c r="M114" s="9"/>
      <c r="R114" s="5"/>
      <c r="S114" s="6"/>
      <c r="T114" s="7"/>
      <c r="U114" s="5"/>
      <c r="V114" s="8"/>
      <c r="X114" s="9"/>
      <c r="AC114" s="5"/>
      <c r="AD114" s="6"/>
      <c r="AE114" s="7"/>
      <c r="AF114" s="5"/>
      <c r="AG114" s="8"/>
    </row>
    <row r="115" spans="1:33" x14ac:dyDescent="0.2">
      <c r="A115" s="9"/>
      <c r="F115" s="5"/>
      <c r="G115" s="6"/>
      <c r="H115" s="7"/>
      <c r="I115" s="5"/>
      <c r="J115" s="8"/>
      <c r="K115" s="8"/>
      <c r="M115" s="9"/>
      <c r="R115" s="5"/>
      <c r="S115" s="6"/>
      <c r="T115" s="7"/>
      <c r="U115" s="5"/>
      <c r="V115" s="8"/>
      <c r="X115" s="9"/>
      <c r="AC115" s="5"/>
      <c r="AD115" s="6"/>
      <c r="AE115" s="7"/>
      <c r="AF115" s="5"/>
      <c r="AG115" s="8"/>
    </row>
    <row r="116" spans="1:33" x14ac:dyDescent="0.2">
      <c r="A116" s="9"/>
      <c r="F116" s="5"/>
      <c r="G116" s="6"/>
      <c r="H116" s="7"/>
      <c r="I116" s="5"/>
      <c r="J116" s="8"/>
      <c r="K116" s="8"/>
      <c r="M116" s="9"/>
      <c r="R116" s="5"/>
      <c r="S116" s="6"/>
      <c r="T116" s="7"/>
      <c r="U116" s="5"/>
      <c r="V116" s="8"/>
      <c r="X116" s="9"/>
      <c r="AC116" s="5"/>
      <c r="AD116" s="6"/>
      <c r="AE116" s="7"/>
      <c r="AF116" s="5"/>
      <c r="AG116" s="8"/>
    </row>
    <row r="117" spans="1:33" x14ac:dyDescent="0.2">
      <c r="A117" s="9"/>
      <c r="F117" s="5"/>
      <c r="G117" s="6"/>
      <c r="H117" s="7"/>
      <c r="I117" s="5"/>
      <c r="J117" s="8"/>
      <c r="K117" s="8"/>
      <c r="M117" s="9"/>
      <c r="R117" s="5"/>
      <c r="S117" s="6"/>
      <c r="T117" s="7"/>
      <c r="U117" s="5"/>
      <c r="V117" s="8"/>
      <c r="X117" s="9"/>
      <c r="AC117" s="5"/>
      <c r="AD117" s="6"/>
      <c r="AE117" s="7"/>
      <c r="AF117" s="5"/>
      <c r="AG117" s="8"/>
    </row>
    <row r="118" spans="1:33" x14ac:dyDescent="0.2">
      <c r="A118" s="9"/>
      <c r="F118" s="5"/>
      <c r="G118" s="6"/>
      <c r="H118" s="7"/>
      <c r="I118" s="5"/>
      <c r="J118" s="8"/>
      <c r="K118" s="8"/>
      <c r="M118" s="9"/>
      <c r="R118" s="5"/>
      <c r="S118" s="6"/>
      <c r="T118" s="7"/>
      <c r="U118" s="5"/>
      <c r="V118" s="8"/>
      <c r="X118" s="9"/>
      <c r="AC118" s="5"/>
      <c r="AD118" s="6"/>
      <c r="AE118" s="7"/>
      <c r="AF118" s="5"/>
      <c r="AG118" s="8"/>
    </row>
    <row r="119" spans="1:33" x14ac:dyDescent="0.2">
      <c r="A119" s="9"/>
      <c r="F119" s="5"/>
      <c r="G119" s="6"/>
      <c r="H119" s="7"/>
      <c r="I119" s="5"/>
      <c r="J119" s="8"/>
      <c r="K119" s="8"/>
      <c r="M119" s="9"/>
      <c r="R119" s="5"/>
      <c r="S119" s="6"/>
      <c r="T119" s="7"/>
      <c r="U119" s="5"/>
      <c r="V119" s="8"/>
      <c r="X119" s="9"/>
      <c r="AC119" s="5"/>
      <c r="AD119" s="6"/>
      <c r="AE119" s="7"/>
      <c r="AF119" s="5"/>
      <c r="AG119" s="8"/>
    </row>
    <row r="120" spans="1:33" x14ac:dyDescent="0.2">
      <c r="A120" s="9"/>
      <c r="F120" s="5"/>
      <c r="G120" s="6"/>
      <c r="H120" s="7"/>
      <c r="I120" s="5"/>
      <c r="J120" s="8"/>
      <c r="K120" s="8"/>
      <c r="M120" s="9"/>
      <c r="R120" s="5"/>
      <c r="S120" s="6"/>
      <c r="T120" s="7"/>
      <c r="U120" s="5"/>
      <c r="V120" s="8"/>
      <c r="X120" s="9"/>
      <c r="AC120" s="5"/>
      <c r="AD120" s="6"/>
      <c r="AE120" s="7"/>
      <c r="AF120" s="5"/>
      <c r="AG120" s="8"/>
    </row>
    <row r="121" spans="1:33" x14ac:dyDescent="0.2">
      <c r="A121" s="4"/>
      <c r="F121" s="5"/>
      <c r="G121" s="6"/>
      <c r="H121" s="7"/>
      <c r="I121" s="5"/>
      <c r="J121" s="8"/>
      <c r="K121" s="8"/>
      <c r="M121" s="9"/>
      <c r="R121" s="5"/>
      <c r="S121" s="6"/>
      <c r="T121" s="7"/>
      <c r="U121" s="5"/>
      <c r="V121" s="8"/>
      <c r="X121" s="9"/>
      <c r="AC121" s="5"/>
      <c r="AD121" s="6"/>
      <c r="AE121" s="7"/>
      <c r="AF121" s="5"/>
      <c r="AG121" s="8"/>
    </row>
    <row r="122" spans="1:33" x14ac:dyDescent="0.2">
      <c r="A122" s="10"/>
      <c r="B122" s="11"/>
      <c r="C122" s="11"/>
      <c r="D122" s="11"/>
      <c r="E122" s="11"/>
      <c r="F122" s="12"/>
      <c r="G122" s="13"/>
      <c r="H122" s="14"/>
      <c r="I122" s="12"/>
      <c r="J122" s="15"/>
      <c r="K122" s="15"/>
      <c r="M122" s="9"/>
      <c r="R122" s="5"/>
      <c r="S122" s="6"/>
      <c r="T122" s="7"/>
      <c r="U122" s="5"/>
      <c r="V122" s="8"/>
      <c r="X122" s="9"/>
      <c r="AC122" s="5"/>
      <c r="AD122" s="6"/>
      <c r="AE122" s="7"/>
      <c r="AF122" s="5"/>
      <c r="AG122" s="8"/>
    </row>
    <row r="123" spans="1:33" x14ac:dyDescent="0.2">
      <c r="A123" s="9"/>
      <c r="F123" s="5"/>
      <c r="G123" s="6"/>
      <c r="H123" s="7"/>
      <c r="I123" s="5"/>
      <c r="J123" s="8"/>
      <c r="K123" s="8"/>
      <c r="M123" s="9"/>
      <c r="R123" s="5"/>
      <c r="S123" s="6"/>
      <c r="T123" s="7"/>
      <c r="U123" s="5"/>
      <c r="V123" s="8"/>
      <c r="X123" s="9"/>
      <c r="AC123" s="5"/>
      <c r="AD123" s="6"/>
      <c r="AE123" s="7"/>
      <c r="AF123" s="5"/>
      <c r="AG123" s="8"/>
    </row>
    <row r="124" spans="1:33" x14ac:dyDescent="0.2">
      <c r="A124" s="9"/>
      <c r="F124" s="5"/>
      <c r="G124" s="6"/>
      <c r="H124" s="7"/>
      <c r="I124" s="5"/>
      <c r="J124" s="8"/>
      <c r="K124" s="8"/>
      <c r="M124" s="9"/>
      <c r="R124" s="5"/>
      <c r="S124" s="6"/>
      <c r="T124" s="7"/>
      <c r="U124" s="5"/>
      <c r="V124" s="8"/>
      <c r="X124" s="9"/>
      <c r="AC124" s="5"/>
      <c r="AD124" s="6"/>
      <c r="AE124" s="7"/>
      <c r="AF124" s="5"/>
      <c r="AG124" s="8"/>
    </row>
    <row r="125" spans="1:33" x14ac:dyDescent="0.2">
      <c r="A125" s="9"/>
      <c r="F125" s="5"/>
      <c r="G125" s="6"/>
      <c r="H125" s="7"/>
      <c r="I125" s="5"/>
      <c r="J125" s="8"/>
      <c r="K125" s="8"/>
      <c r="M125" s="9"/>
      <c r="R125" s="5"/>
      <c r="S125" s="6"/>
      <c r="T125" s="7"/>
      <c r="U125" s="5"/>
      <c r="V125" s="8"/>
      <c r="X125" s="9"/>
      <c r="AC125" s="5"/>
      <c r="AD125" s="6"/>
      <c r="AE125" s="7"/>
      <c r="AF125" s="5"/>
      <c r="AG125" s="8"/>
    </row>
    <row r="126" spans="1:33" x14ac:dyDescent="0.2">
      <c r="A126" s="9"/>
      <c r="F126" s="5"/>
      <c r="G126" s="6"/>
      <c r="H126" s="7"/>
      <c r="I126" s="5"/>
      <c r="J126" s="8"/>
      <c r="K126" s="8"/>
      <c r="M126" s="9"/>
      <c r="R126" s="5"/>
      <c r="S126" s="6"/>
      <c r="T126" s="7"/>
      <c r="U126" s="5"/>
      <c r="V126" s="8"/>
      <c r="X126" s="9"/>
      <c r="AC126" s="5"/>
      <c r="AD126" s="6"/>
      <c r="AE126" s="7"/>
      <c r="AF126" s="5"/>
      <c r="AG126" s="8"/>
    </row>
    <row r="127" spans="1:33" x14ac:dyDescent="0.2">
      <c r="A127" s="9"/>
      <c r="F127" s="5"/>
      <c r="G127" s="6"/>
      <c r="H127" s="7"/>
      <c r="I127" s="5"/>
      <c r="J127" s="8"/>
      <c r="K127" s="8"/>
      <c r="M127" s="9"/>
      <c r="R127" s="5"/>
      <c r="S127" s="6"/>
      <c r="T127" s="7"/>
      <c r="U127" s="5"/>
      <c r="V127" s="8"/>
      <c r="X127" s="9"/>
      <c r="AC127" s="5"/>
      <c r="AD127" s="6"/>
      <c r="AE127" s="7"/>
      <c r="AF127" s="5"/>
      <c r="AG127" s="8"/>
    </row>
    <row r="128" spans="1:33" x14ac:dyDescent="0.2">
      <c r="A128" s="9"/>
      <c r="F128" s="5"/>
      <c r="G128" s="6"/>
      <c r="H128" s="7"/>
      <c r="I128" s="5"/>
      <c r="J128" s="8"/>
      <c r="K128" s="8"/>
      <c r="M128" s="9"/>
      <c r="R128" s="5"/>
      <c r="S128" s="6"/>
      <c r="T128" s="7"/>
      <c r="U128" s="5"/>
      <c r="V128" s="8"/>
      <c r="X128" s="9"/>
      <c r="AC128" s="5"/>
      <c r="AD128" s="6"/>
      <c r="AE128" s="7"/>
      <c r="AF128" s="5"/>
      <c r="AG128" s="8"/>
    </row>
    <row r="129" spans="1:33" x14ac:dyDescent="0.2">
      <c r="A129" s="4"/>
      <c r="F129" s="5"/>
      <c r="G129" s="6"/>
      <c r="H129" s="7"/>
      <c r="I129" s="5"/>
      <c r="J129" s="8"/>
      <c r="K129" s="8"/>
      <c r="M129" s="9"/>
      <c r="R129" s="5"/>
      <c r="S129" s="6"/>
      <c r="T129" s="7"/>
      <c r="U129" s="5"/>
      <c r="V129" s="8"/>
      <c r="X129" s="9"/>
      <c r="AC129" s="5"/>
      <c r="AD129" s="6"/>
      <c r="AE129" s="7"/>
      <c r="AF129" s="5"/>
      <c r="AG129" s="8"/>
    </row>
    <row r="130" spans="1:33" x14ac:dyDescent="0.2">
      <c r="A130" s="10"/>
      <c r="B130" s="11"/>
      <c r="C130" s="11"/>
      <c r="D130" s="11"/>
      <c r="E130" s="11"/>
      <c r="F130" s="12"/>
      <c r="G130" s="13"/>
      <c r="H130" s="14"/>
      <c r="I130" s="12"/>
      <c r="J130" s="15"/>
      <c r="K130" s="15"/>
      <c r="M130" s="9"/>
      <c r="R130" s="5"/>
      <c r="S130" s="6"/>
      <c r="T130" s="7"/>
      <c r="U130" s="5"/>
      <c r="V130" s="8"/>
      <c r="X130" s="9"/>
      <c r="AC130" s="5"/>
      <c r="AD130" s="6"/>
      <c r="AE130" s="7"/>
      <c r="AF130" s="5"/>
      <c r="AG130" s="8"/>
    </row>
    <row r="131" spans="1:33" x14ac:dyDescent="0.2">
      <c r="A131" s="9"/>
      <c r="F131" s="5"/>
      <c r="G131" s="6"/>
      <c r="H131" s="7"/>
      <c r="I131" s="5"/>
      <c r="J131" s="8"/>
      <c r="K131" s="8"/>
      <c r="M131" s="9"/>
      <c r="R131" s="5"/>
      <c r="S131" s="6"/>
      <c r="T131" s="7"/>
      <c r="U131" s="5"/>
      <c r="V131" s="8"/>
      <c r="X131" s="9"/>
      <c r="AC131" s="5"/>
      <c r="AD131" s="6"/>
      <c r="AE131" s="7"/>
      <c r="AF131" s="5"/>
      <c r="AG131" s="8"/>
    </row>
    <row r="132" spans="1:33" x14ac:dyDescent="0.2">
      <c r="A132" s="9"/>
      <c r="F132" s="5"/>
      <c r="G132" s="6"/>
      <c r="H132" s="7"/>
      <c r="I132" s="5"/>
      <c r="J132" s="8"/>
      <c r="K132" s="8"/>
      <c r="M132" s="9"/>
      <c r="R132" s="5"/>
      <c r="S132" s="6"/>
      <c r="T132" s="7"/>
      <c r="U132" s="5"/>
      <c r="V132" s="8"/>
      <c r="X132" s="9"/>
      <c r="AC132" s="5"/>
      <c r="AD132" s="6"/>
      <c r="AE132" s="7"/>
      <c r="AF132" s="5"/>
      <c r="AG132" s="8"/>
    </row>
    <row r="133" spans="1:33" x14ac:dyDescent="0.2">
      <c r="A133" s="9"/>
      <c r="F133" s="5"/>
      <c r="G133" s="6"/>
      <c r="H133" s="7"/>
      <c r="I133" s="5"/>
      <c r="J133" s="8"/>
      <c r="K133" s="8"/>
      <c r="M133" s="9"/>
      <c r="R133" s="5"/>
      <c r="S133" s="6"/>
      <c r="T133" s="7"/>
      <c r="U133" s="5"/>
      <c r="V133" s="8"/>
      <c r="X133" s="9"/>
      <c r="AC133" s="5"/>
      <c r="AD133" s="6"/>
      <c r="AE133" s="7"/>
      <c r="AF133" s="5"/>
      <c r="AG133" s="8"/>
    </row>
    <row r="134" spans="1:33" x14ac:dyDescent="0.2">
      <c r="A134" s="9"/>
      <c r="F134" s="5"/>
      <c r="G134" s="6"/>
      <c r="H134" s="7"/>
      <c r="I134" s="5"/>
      <c r="J134" s="8"/>
      <c r="K134" s="8"/>
      <c r="M134" s="9"/>
      <c r="R134" s="5"/>
      <c r="S134" s="6"/>
      <c r="T134" s="7"/>
      <c r="U134" s="5"/>
      <c r="V134" s="8"/>
      <c r="X134" s="9"/>
      <c r="AC134" s="5"/>
      <c r="AD134" s="6"/>
      <c r="AE134" s="7"/>
      <c r="AF134" s="5"/>
      <c r="AG134" s="8"/>
    </row>
    <row r="135" spans="1:33" x14ac:dyDescent="0.2">
      <c r="A135" s="9"/>
      <c r="F135" s="5"/>
      <c r="G135" s="6"/>
      <c r="H135" s="7"/>
      <c r="I135" s="5"/>
      <c r="J135" s="8"/>
      <c r="K135" s="8"/>
      <c r="M135" s="9"/>
      <c r="R135" s="5"/>
      <c r="S135" s="6"/>
      <c r="T135" s="7"/>
      <c r="U135" s="5"/>
      <c r="V135" s="8"/>
      <c r="X135" s="9"/>
      <c r="AC135" s="5"/>
      <c r="AD135" s="6"/>
      <c r="AE135" s="7"/>
      <c r="AF135" s="5"/>
      <c r="AG135" s="8"/>
    </row>
    <row r="136" spans="1:33" x14ac:dyDescent="0.2">
      <c r="A136" s="9"/>
      <c r="F136" s="5"/>
      <c r="G136" s="6"/>
      <c r="H136" s="7"/>
      <c r="I136" s="5"/>
      <c r="J136" s="8"/>
      <c r="K136" s="8"/>
      <c r="M136" s="9"/>
      <c r="R136" s="5"/>
      <c r="S136" s="6"/>
      <c r="T136" s="7"/>
      <c r="U136" s="5"/>
      <c r="V136" s="8"/>
      <c r="X136" s="9"/>
      <c r="AC136" s="5"/>
      <c r="AD136" s="6"/>
      <c r="AE136" s="7"/>
      <c r="AF136" s="5"/>
      <c r="AG136" s="8"/>
    </row>
    <row r="137" spans="1:33" x14ac:dyDescent="0.2">
      <c r="A137" s="4"/>
      <c r="F137" s="5"/>
      <c r="G137" s="6"/>
      <c r="H137" s="7"/>
      <c r="I137" s="5"/>
      <c r="J137" s="8"/>
      <c r="K137" s="8"/>
      <c r="M137" s="9"/>
      <c r="R137" s="5"/>
      <c r="S137" s="6"/>
      <c r="T137" s="7"/>
      <c r="U137" s="5"/>
      <c r="V137" s="8"/>
    </row>
    <row r="138" spans="1:33" x14ac:dyDescent="0.2">
      <c r="A138" s="10"/>
      <c r="B138" s="11"/>
      <c r="C138" s="11"/>
      <c r="D138" s="11"/>
      <c r="E138" s="11"/>
      <c r="F138" s="12"/>
      <c r="G138" s="13"/>
      <c r="H138" s="14"/>
      <c r="I138" s="12"/>
      <c r="J138" s="15"/>
      <c r="K138" s="15"/>
      <c r="M138" s="9"/>
      <c r="R138" s="5"/>
      <c r="S138" s="6"/>
      <c r="T138" s="7"/>
      <c r="U138" s="5"/>
      <c r="V138" s="8"/>
      <c r="AB138" s="5"/>
      <c r="AC138" s="6"/>
      <c r="AD138" s="7"/>
      <c r="AE138" s="5"/>
      <c r="AF138" s="8"/>
    </row>
    <row r="139" spans="1:33" x14ac:dyDescent="0.2">
      <c r="A139" s="9"/>
      <c r="F139" s="5"/>
      <c r="G139" s="6"/>
      <c r="H139" s="7"/>
      <c r="I139" s="5"/>
      <c r="J139" s="8"/>
      <c r="K139" s="8"/>
      <c r="M139" s="9"/>
      <c r="R139" s="5"/>
      <c r="S139" s="6"/>
      <c r="T139" s="7"/>
      <c r="U139" s="5"/>
      <c r="V139" s="8"/>
    </row>
    <row r="140" spans="1:33" x14ac:dyDescent="0.2">
      <c r="A140" s="9"/>
      <c r="F140" s="5"/>
      <c r="G140" s="6"/>
      <c r="H140" s="7"/>
      <c r="I140" s="5"/>
      <c r="J140" s="8"/>
      <c r="K140" s="8"/>
      <c r="M140" s="9"/>
      <c r="R140" s="5"/>
      <c r="S140" s="6"/>
      <c r="T140" s="7"/>
      <c r="U140" s="5"/>
      <c r="V140" s="8"/>
    </row>
    <row r="141" spans="1:33" x14ac:dyDescent="0.2">
      <c r="A141" s="9"/>
      <c r="F141" s="5"/>
      <c r="G141" s="6"/>
      <c r="H141" s="7"/>
      <c r="I141" s="5"/>
      <c r="J141" s="8"/>
      <c r="K141" s="8"/>
      <c r="M141" s="9"/>
      <c r="R141" s="5"/>
      <c r="S141" s="6"/>
      <c r="T141" s="7"/>
      <c r="U141" s="5"/>
      <c r="V141" s="8"/>
    </row>
    <row r="142" spans="1:33" x14ac:dyDescent="0.2">
      <c r="A142" s="9"/>
      <c r="F142" s="5"/>
      <c r="G142" s="6"/>
      <c r="H142" s="7"/>
      <c r="I142" s="5"/>
      <c r="J142" s="8"/>
      <c r="K142" s="8"/>
      <c r="M142" s="9"/>
      <c r="R142" s="5"/>
      <c r="S142" s="6"/>
      <c r="T142" s="7"/>
      <c r="U142" s="5"/>
      <c r="V142" s="8"/>
    </row>
    <row r="143" spans="1:33" x14ac:dyDescent="0.2">
      <c r="A143" s="9"/>
      <c r="F143" s="5"/>
      <c r="G143" s="6"/>
      <c r="H143" s="7"/>
      <c r="I143" s="5"/>
      <c r="J143" s="8"/>
      <c r="K143" s="8"/>
      <c r="M143" s="9"/>
      <c r="R143" s="5"/>
      <c r="S143" s="6"/>
      <c r="T143" s="7"/>
      <c r="U143" s="5"/>
      <c r="V143" s="8"/>
    </row>
    <row r="144" spans="1:33" x14ac:dyDescent="0.2">
      <c r="A144" s="34"/>
      <c r="B144" s="35"/>
      <c r="C144" s="35"/>
      <c r="D144" s="35"/>
      <c r="E144" s="35"/>
      <c r="F144" s="36"/>
      <c r="G144" s="37"/>
      <c r="H144" s="38"/>
      <c r="I144" s="36"/>
      <c r="J144" s="39"/>
      <c r="K144" s="39"/>
      <c r="M144" s="9"/>
      <c r="R144" s="5"/>
      <c r="S144" s="6"/>
      <c r="T144" s="7"/>
      <c r="U144" s="5"/>
      <c r="V144" s="8"/>
    </row>
    <row r="145" spans="1:32" x14ac:dyDescent="0.2">
      <c r="A145" s="4"/>
      <c r="F145" s="5"/>
      <c r="G145" s="6"/>
      <c r="H145" s="7"/>
      <c r="I145" s="5"/>
      <c r="J145" s="8"/>
      <c r="K145" s="8"/>
      <c r="M145" s="9"/>
      <c r="R145" s="5"/>
      <c r="S145" s="6"/>
      <c r="T145" s="7"/>
      <c r="U145" s="5"/>
      <c r="V145" s="8"/>
    </row>
    <row r="146" spans="1:32" x14ac:dyDescent="0.2">
      <c r="A146" s="10"/>
      <c r="B146" s="11"/>
      <c r="C146" s="11"/>
      <c r="D146" s="11"/>
      <c r="E146" s="11"/>
      <c r="F146" s="12"/>
      <c r="G146" s="13"/>
      <c r="H146" s="14"/>
      <c r="I146" s="12"/>
      <c r="J146" s="15"/>
      <c r="K146" s="15"/>
      <c r="M146" s="9"/>
      <c r="R146" s="5"/>
      <c r="S146" s="6"/>
      <c r="T146" s="7"/>
      <c r="U146" s="5"/>
      <c r="V146" s="8"/>
    </row>
    <row r="147" spans="1:32" x14ac:dyDescent="0.2">
      <c r="A147" s="9"/>
      <c r="F147" s="5"/>
      <c r="G147" s="6"/>
      <c r="H147" s="7"/>
      <c r="I147" s="5"/>
      <c r="J147" s="8"/>
      <c r="K147" s="8"/>
      <c r="M147" s="9"/>
      <c r="R147" s="5"/>
      <c r="S147" s="6"/>
      <c r="T147" s="7"/>
      <c r="U147" s="5"/>
      <c r="V147" s="8"/>
    </row>
    <row r="148" spans="1:32" x14ac:dyDescent="0.2">
      <c r="A148" s="9"/>
      <c r="F148" s="5"/>
      <c r="G148" s="6"/>
      <c r="H148" s="7"/>
      <c r="I148" s="5"/>
      <c r="J148" s="8"/>
      <c r="K148" s="8"/>
      <c r="M148" s="9"/>
      <c r="R148" s="5"/>
      <c r="S148" s="6"/>
      <c r="T148" s="7"/>
      <c r="U148" s="5"/>
      <c r="V148" s="8"/>
    </row>
    <row r="149" spans="1:32" x14ac:dyDescent="0.2">
      <c r="A149" s="9"/>
      <c r="F149" s="5"/>
      <c r="G149" s="6"/>
      <c r="H149" s="7"/>
      <c r="I149" s="5"/>
      <c r="J149" s="8"/>
      <c r="K149" s="8"/>
      <c r="M149" s="9"/>
      <c r="R149" s="5"/>
      <c r="S149" s="6"/>
      <c r="T149" s="7"/>
      <c r="U149" s="5"/>
      <c r="V149" s="8"/>
    </row>
    <row r="150" spans="1:32" x14ac:dyDescent="0.2">
      <c r="A150" s="9"/>
      <c r="F150" s="5"/>
      <c r="G150" s="6"/>
      <c r="H150" s="7"/>
      <c r="I150" s="5"/>
      <c r="J150" s="8"/>
      <c r="K150" s="8"/>
      <c r="M150" s="9"/>
      <c r="R150" s="5"/>
      <c r="S150" s="6"/>
      <c r="T150" s="7"/>
      <c r="U150" s="5"/>
      <c r="V150" s="8"/>
    </row>
    <row r="151" spans="1:32" x14ac:dyDescent="0.2">
      <c r="A151" s="9"/>
      <c r="F151" s="5"/>
      <c r="G151" s="6"/>
      <c r="H151" s="7"/>
      <c r="I151" s="5"/>
      <c r="J151" s="8"/>
      <c r="K151" s="8"/>
      <c r="M151" s="9"/>
      <c r="R151" s="5"/>
      <c r="S151" s="6"/>
      <c r="T151" s="7"/>
      <c r="U151" s="5"/>
      <c r="V151" s="8"/>
    </row>
    <row r="152" spans="1:32" x14ac:dyDescent="0.2">
      <c r="A152" s="9"/>
      <c r="F152" s="5"/>
      <c r="G152" s="6"/>
      <c r="H152" s="7"/>
      <c r="I152" s="5"/>
      <c r="J152" s="8"/>
      <c r="K152" s="8"/>
      <c r="M152" s="9"/>
      <c r="R152" s="5"/>
      <c r="S152" s="6"/>
      <c r="T152" s="7"/>
      <c r="U152" s="5"/>
      <c r="V152" s="8"/>
    </row>
    <row r="153" spans="1:32" x14ac:dyDescent="0.2">
      <c r="A153" s="4"/>
      <c r="F153" s="5"/>
      <c r="G153" s="6"/>
      <c r="H153" s="7"/>
      <c r="I153" s="5"/>
      <c r="J153" s="8"/>
      <c r="K153" s="8"/>
      <c r="M153" s="9"/>
      <c r="R153" s="5"/>
      <c r="S153" s="6"/>
      <c r="T153" s="7"/>
      <c r="U153" s="5"/>
      <c r="V153" s="8"/>
    </row>
    <row r="154" spans="1:32" x14ac:dyDescent="0.2">
      <c r="A154" s="10"/>
      <c r="B154" s="11"/>
      <c r="C154" s="11"/>
      <c r="D154" s="11"/>
      <c r="E154" s="11"/>
      <c r="F154" s="12"/>
      <c r="G154" s="13"/>
      <c r="H154" s="14"/>
      <c r="I154" s="12"/>
      <c r="J154" s="15"/>
      <c r="K154" s="15"/>
      <c r="M154" s="9"/>
      <c r="R154" s="5"/>
      <c r="S154" s="6"/>
      <c r="T154" s="7"/>
      <c r="U154" s="5"/>
      <c r="V154" s="8"/>
      <c r="AB154" s="5"/>
      <c r="AC154" s="6"/>
      <c r="AD154" s="7"/>
      <c r="AE154" s="5"/>
      <c r="AF154" s="8"/>
    </row>
    <row r="155" spans="1:32" x14ac:dyDescent="0.2">
      <c r="A155" s="9"/>
      <c r="F155" s="5"/>
      <c r="G155" s="6"/>
      <c r="H155" s="7"/>
      <c r="I155" s="5"/>
      <c r="J155" s="8"/>
      <c r="K155" s="8"/>
      <c r="M155" s="9"/>
      <c r="R155" s="5"/>
      <c r="S155" s="6"/>
      <c r="T155" s="7"/>
      <c r="U155" s="5"/>
      <c r="V155" s="8"/>
    </row>
    <row r="156" spans="1:32" x14ac:dyDescent="0.2">
      <c r="A156" s="9"/>
      <c r="F156" s="5"/>
      <c r="G156" s="6"/>
      <c r="H156" s="7"/>
      <c r="I156" s="5"/>
      <c r="J156" s="8"/>
      <c r="K156" s="8"/>
      <c r="M156" s="9"/>
      <c r="R156" s="5"/>
      <c r="S156" s="6"/>
      <c r="T156" s="7"/>
      <c r="U156" s="5"/>
      <c r="V156" s="8"/>
    </row>
    <row r="157" spans="1:32" x14ac:dyDescent="0.2">
      <c r="A157" s="9"/>
      <c r="F157" s="5"/>
      <c r="G157" s="6"/>
      <c r="H157" s="7"/>
      <c r="I157" s="5"/>
      <c r="J157" s="8"/>
      <c r="K157" s="8"/>
      <c r="M157" s="9"/>
      <c r="R157" s="5"/>
      <c r="S157" s="6"/>
      <c r="T157" s="7"/>
      <c r="U157" s="5"/>
      <c r="V157" s="8"/>
    </row>
    <row r="158" spans="1:32" x14ac:dyDescent="0.2">
      <c r="A158" s="9"/>
      <c r="F158" s="5"/>
      <c r="G158" s="6"/>
      <c r="H158" s="7"/>
      <c r="I158" s="5"/>
      <c r="J158" s="8"/>
      <c r="K158" s="8"/>
      <c r="M158" s="9"/>
      <c r="R158" s="5"/>
      <c r="S158" s="6"/>
      <c r="T158" s="7"/>
      <c r="U158" s="5"/>
      <c r="V158" s="8"/>
    </row>
    <row r="159" spans="1:32" x14ac:dyDescent="0.2">
      <c r="A159" s="9"/>
      <c r="F159" s="5"/>
      <c r="G159" s="6"/>
      <c r="H159" s="7"/>
      <c r="I159" s="5"/>
      <c r="J159" s="8"/>
      <c r="K159" s="8"/>
      <c r="M159" s="9"/>
      <c r="R159" s="5"/>
      <c r="S159" s="6"/>
      <c r="T159" s="7"/>
      <c r="U159" s="5"/>
      <c r="V159" s="8"/>
    </row>
    <row r="160" spans="1:32" x14ac:dyDescent="0.2">
      <c r="A160" s="9"/>
      <c r="F160" s="5"/>
      <c r="G160" s="6"/>
      <c r="H160" s="7"/>
      <c r="I160" s="5"/>
      <c r="J160" s="8"/>
      <c r="K160" s="8"/>
      <c r="M160" s="9"/>
      <c r="R160" s="5"/>
      <c r="S160" s="6"/>
      <c r="T160" s="7"/>
      <c r="U160" s="5"/>
      <c r="V160" s="8"/>
    </row>
    <row r="161" spans="1:11" x14ac:dyDescent="0.2">
      <c r="F161" s="5"/>
      <c r="G161" s="6"/>
      <c r="H161" s="7"/>
      <c r="I161" s="5"/>
      <c r="J161" s="8"/>
      <c r="K161" s="8"/>
    </row>
    <row r="162" spans="1:11" x14ac:dyDescent="0.2">
      <c r="A162" s="9"/>
      <c r="F162" s="5"/>
      <c r="G162" s="6"/>
      <c r="H162" s="7"/>
      <c r="I162" s="5"/>
      <c r="J162" s="8"/>
      <c r="K162" s="8"/>
    </row>
    <row r="163" spans="1:11" x14ac:dyDescent="0.2">
      <c r="F163" s="5"/>
      <c r="G163" s="6"/>
      <c r="H163" s="7"/>
      <c r="I163" s="5"/>
      <c r="J163" s="8"/>
      <c r="K163" s="8"/>
    </row>
    <row r="164" spans="1:11" x14ac:dyDescent="0.2">
      <c r="F164" s="5"/>
      <c r="G164" s="6"/>
      <c r="H164" s="7"/>
      <c r="I164" s="5"/>
      <c r="J164" s="8"/>
      <c r="K164" s="8"/>
    </row>
    <row r="165" spans="1:11" x14ac:dyDescent="0.2">
      <c r="F165" s="5"/>
      <c r="G165" s="6"/>
      <c r="H165" s="7"/>
      <c r="I165" s="5"/>
      <c r="J165" s="8"/>
      <c r="K165" s="8"/>
    </row>
    <row r="166" spans="1:11" x14ac:dyDescent="0.2">
      <c r="F166" s="5"/>
      <c r="G166" s="6"/>
      <c r="H166" s="7"/>
      <c r="I166" s="5"/>
      <c r="J166" s="8"/>
      <c r="K166" s="8"/>
    </row>
    <row r="167" spans="1:11" x14ac:dyDescent="0.2">
      <c r="A167" s="40"/>
      <c r="F167" s="5"/>
      <c r="G167" s="6"/>
      <c r="H167" s="7"/>
      <c r="I167" s="5"/>
      <c r="J167" s="8"/>
      <c r="K167" s="8"/>
    </row>
    <row r="168" spans="1:11" x14ac:dyDescent="0.2">
      <c r="F168" s="5"/>
      <c r="G168" s="6"/>
      <c r="H168" s="7"/>
      <c r="I168" s="5"/>
      <c r="J168" s="8"/>
      <c r="K168" s="8"/>
    </row>
    <row r="169" spans="1:11" x14ac:dyDescent="0.2">
      <c r="F169" s="5"/>
      <c r="G169" s="6"/>
      <c r="H169" s="7"/>
      <c r="I169" s="5"/>
      <c r="J169" s="8"/>
      <c r="K169" s="8"/>
    </row>
    <row r="170" spans="1:11" x14ac:dyDescent="0.2">
      <c r="F170" s="5"/>
      <c r="G170" s="6"/>
      <c r="H170" s="7"/>
      <c r="I170" s="5"/>
      <c r="J170" s="8"/>
      <c r="K170" s="8"/>
    </row>
    <row r="171" spans="1:11" x14ac:dyDescent="0.2">
      <c r="F171" s="5"/>
      <c r="G171" s="6"/>
      <c r="H171" s="7"/>
      <c r="I171" s="5"/>
      <c r="J171" s="8"/>
      <c r="K171" s="8"/>
    </row>
    <row r="172" spans="1:11" x14ac:dyDescent="0.2">
      <c r="A172" s="40"/>
      <c r="F172" s="5"/>
      <c r="G172" s="6"/>
      <c r="H172" s="7"/>
      <c r="I172" s="5"/>
      <c r="J172" s="8"/>
      <c r="K172" s="8"/>
    </row>
    <row r="173" spans="1:11" x14ac:dyDescent="0.2">
      <c r="F173" s="5"/>
      <c r="G173" s="6"/>
      <c r="H173" s="7"/>
      <c r="I173" s="5"/>
      <c r="J173" s="8"/>
      <c r="K173" s="8"/>
    </row>
    <row r="174" spans="1:11" x14ac:dyDescent="0.2">
      <c r="F174" s="5"/>
      <c r="G174" s="6"/>
      <c r="H174" s="7"/>
      <c r="I174" s="5"/>
      <c r="J174" s="8"/>
      <c r="K174" s="8"/>
    </row>
    <row r="175" spans="1:11" x14ac:dyDescent="0.2">
      <c r="F175" s="5"/>
      <c r="G175" s="6"/>
      <c r="H175" s="7"/>
      <c r="I175" s="5"/>
      <c r="J175" s="8"/>
      <c r="K175" s="8"/>
    </row>
    <row r="176" spans="1:11" x14ac:dyDescent="0.2">
      <c r="F176" s="5"/>
      <c r="G176" s="6"/>
      <c r="H176" s="7"/>
      <c r="I176" s="5"/>
      <c r="J176" s="8"/>
      <c r="K176" s="8"/>
    </row>
    <row r="177" spans="1:11" x14ac:dyDescent="0.2">
      <c r="A177" s="40"/>
      <c r="F177" s="5"/>
      <c r="G177" s="6"/>
      <c r="H177" s="7"/>
      <c r="I177" s="5"/>
      <c r="J177" s="8"/>
      <c r="K177" s="8"/>
    </row>
    <row r="178" spans="1:11" x14ac:dyDescent="0.2">
      <c r="F178" s="5"/>
      <c r="G178" s="6"/>
      <c r="H178" s="7"/>
      <c r="I178" s="5"/>
      <c r="J178" s="8"/>
      <c r="K178" s="8"/>
    </row>
    <row r="179" spans="1:11" x14ac:dyDescent="0.2">
      <c r="F179" s="5"/>
      <c r="G179" s="6"/>
      <c r="H179" s="7"/>
      <c r="I179" s="5"/>
      <c r="J179" s="8"/>
      <c r="K179" s="8"/>
    </row>
    <row r="180" spans="1:11" x14ac:dyDescent="0.2">
      <c r="F180" s="5"/>
      <c r="G180" s="6"/>
      <c r="H180" s="7"/>
      <c r="I180" s="5"/>
      <c r="J180" s="8"/>
      <c r="K180" s="8"/>
    </row>
  </sheetData>
  <pageMargins left="0.25" right="0.25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EA52-6D67-B547-8DCA-3E439EF283CB}">
  <dimension ref="A1:AF104"/>
  <sheetViews>
    <sheetView zoomScale="80" zoomScaleNormal="80" workbookViewId="0">
      <selection activeCell="T78" sqref="T78"/>
    </sheetView>
  </sheetViews>
  <sheetFormatPr baseColWidth="10" defaultColWidth="9.1640625" defaultRowHeight="14" x14ac:dyDescent="0.2"/>
  <cols>
    <col min="1" max="1" width="8.5" style="43" customWidth="1"/>
    <col min="2" max="2" width="7.33203125" style="42" customWidth="1"/>
    <col min="3" max="4" width="6.83203125" style="43" customWidth="1"/>
    <col min="5" max="5" width="8.33203125" style="43" bestFit="1" customWidth="1"/>
    <col min="6" max="6" width="6.6640625" style="43" customWidth="1"/>
    <col min="7" max="7" width="17" style="43" bestFit="1" customWidth="1"/>
    <col min="8" max="8" width="8" style="43" customWidth="1"/>
    <col min="9" max="9" width="7.33203125" style="43" customWidth="1"/>
    <col min="10" max="10" width="18.1640625" style="43" customWidth="1"/>
    <col min="11" max="11" width="8.33203125" style="43" bestFit="1" customWidth="1"/>
    <col min="12" max="12" width="16.5" style="43" bestFit="1" customWidth="1"/>
    <col min="13" max="13" width="9.5" style="43" customWidth="1"/>
    <col min="14" max="14" width="7.1640625" style="43" bestFit="1" customWidth="1"/>
    <col min="15" max="15" width="9.83203125" style="43" customWidth="1"/>
    <col min="16" max="16" width="7.1640625" style="43" bestFit="1" customWidth="1"/>
    <col min="17" max="18" width="9.1640625" style="43"/>
    <col min="19" max="19" width="13" style="43" customWidth="1"/>
    <col min="20" max="20" width="9.33203125" style="43" bestFit="1" customWidth="1"/>
    <col min="21" max="21" width="10.33203125" style="43" customWidth="1"/>
    <col min="22" max="22" width="9.1640625" style="43"/>
    <col min="23" max="23" width="12.5" style="43" bestFit="1" customWidth="1"/>
    <col min="24" max="25" width="9.33203125" style="43" bestFit="1" customWidth="1"/>
    <col min="26" max="28" width="9.1640625" style="43"/>
    <col min="29" max="29" width="9.33203125" style="43" bestFit="1" customWidth="1"/>
    <col min="30" max="16384" width="9.1640625" style="43"/>
  </cols>
  <sheetData>
    <row r="1" spans="1:32" x14ac:dyDescent="0.2">
      <c r="A1" s="41" t="s">
        <v>91</v>
      </c>
    </row>
    <row r="2" spans="1:32" ht="15" thickBot="1" x14ac:dyDescent="0.25">
      <c r="A2" s="41" t="s">
        <v>92</v>
      </c>
      <c r="C2" s="44"/>
      <c r="D2" s="44"/>
      <c r="E2" s="44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2" x14ac:dyDescent="0.2">
      <c r="B3" s="46" t="s">
        <v>9</v>
      </c>
      <c r="C3" s="47">
        <v>29</v>
      </c>
      <c r="D3" s="47">
        <v>21</v>
      </c>
      <c r="E3" s="47">
        <v>35</v>
      </c>
      <c r="F3" s="47">
        <v>37</v>
      </c>
      <c r="G3" s="48">
        <f>AVERAGE(C3:F3)</f>
        <v>30.5</v>
      </c>
      <c r="H3" s="49">
        <f>STDEV(C3:F3)</f>
        <v>7.1879528842826081</v>
      </c>
      <c r="I3" s="49">
        <f>H3/G3</f>
        <v>0.23567058636992158</v>
      </c>
      <c r="J3" s="48">
        <f>G3/$G$3</f>
        <v>1</v>
      </c>
      <c r="K3" s="49">
        <f>I3*J3</f>
        <v>0.23567058636992158</v>
      </c>
      <c r="L3" s="50" t="s">
        <v>93</v>
      </c>
      <c r="M3" s="45"/>
      <c r="R3" s="41"/>
    </row>
    <row r="4" spans="1:32" ht="15" thickBot="1" x14ac:dyDescent="0.25">
      <c r="B4" s="51" t="s">
        <v>94</v>
      </c>
      <c r="C4" s="52">
        <v>13799</v>
      </c>
      <c r="D4" s="52">
        <v>13944</v>
      </c>
      <c r="E4" s="52">
        <v>15833</v>
      </c>
      <c r="F4" s="52">
        <v>15575</v>
      </c>
      <c r="G4" s="53">
        <f>AVERAGE(C4:F4)</f>
        <v>14787.75</v>
      </c>
      <c r="H4" s="54">
        <f>STDEV(C4:F4)</f>
        <v>1064.8710015771862</v>
      </c>
      <c r="I4" s="54">
        <f>H4/G4</f>
        <v>7.2010346508237302E-2</v>
      </c>
      <c r="J4" s="53">
        <f>G4/$G$3</f>
        <v>484.84426229508199</v>
      </c>
      <c r="K4" s="54">
        <f>I4*J4</f>
        <v>34.913803330399546</v>
      </c>
      <c r="L4" s="55">
        <f>TTEST($C$3:$F$3,C4:F4,2,2)</f>
        <v>1.4590219465674315E-7</v>
      </c>
      <c r="M4" s="56"/>
      <c r="R4" s="41"/>
    </row>
    <row r="5" spans="1:32" ht="17" thickBot="1" x14ac:dyDescent="0.25">
      <c r="C5" s="44"/>
      <c r="D5" s="44"/>
      <c r="E5" s="44"/>
      <c r="F5" s="44"/>
      <c r="G5" s="45"/>
      <c r="H5" s="45"/>
      <c r="I5" s="45"/>
      <c r="J5" s="45"/>
      <c r="K5" s="45"/>
      <c r="L5" s="45"/>
      <c r="M5" s="45"/>
      <c r="N5" s="45"/>
      <c r="O5" s="45"/>
      <c r="P5" s="45"/>
      <c r="R5" s="57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9"/>
    </row>
    <row r="6" spans="1:32" x14ac:dyDescent="0.2">
      <c r="A6" s="60" t="s">
        <v>95</v>
      </c>
      <c r="B6" s="61"/>
      <c r="C6" s="62" t="s">
        <v>0</v>
      </c>
      <c r="D6" s="62" t="s">
        <v>96</v>
      </c>
      <c r="E6" s="62" t="s">
        <v>97</v>
      </c>
      <c r="F6" s="62" t="s">
        <v>98</v>
      </c>
      <c r="G6" s="63" t="s">
        <v>4</v>
      </c>
      <c r="H6" s="63" t="s">
        <v>5</v>
      </c>
      <c r="I6" s="63" t="s">
        <v>6</v>
      </c>
      <c r="J6" s="63" t="s">
        <v>7</v>
      </c>
      <c r="K6" s="63" t="s">
        <v>8</v>
      </c>
      <c r="L6" s="50" t="s">
        <v>99</v>
      </c>
      <c r="M6" s="45"/>
      <c r="N6" s="45"/>
      <c r="O6" s="45"/>
      <c r="P6" s="45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2" x14ac:dyDescent="0.2">
      <c r="A7" s="64"/>
      <c r="B7" s="42" t="s">
        <v>100</v>
      </c>
      <c r="C7" s="58">
        <v>35</v>
      </c>
      <c r="D7" s="58">
        <v>23</v>
      </c>
      <c r="E7" s="58">
        <v>34</v>
      </c>
      <c r="F7" s="58">
        <v>42</v>
      </c>
      <c r="G7" s="65">
        <f t="shared" ref="G7:G12" si="0">AVERAGE(C7:F7)</f>
        <v>33.5</v>
      </c>
      <c r="H7" s="66">
        <f>STDEV(C7:F7)</f>
        <v>7.8528126595931642</v>
      </c>
      <c r="I7" s="66">
        <f>H7/G7</f>
        <v>0.23441231819681088</v>
      </c>
      <c r="J7" s="65">
        <f t="shared" ref="J7:J12" si="1">G7/$G$7</f>
        <v>1</v>
      </c>
      <c r="K7" s="66">
        <f t="shared" ref="K7:K12" si="2">I7*J7</f>
        <v>0.23441231819681088</v>
      </c>
      <c r="L7" s="67" t="s">
        <v>101</v>
      </c>
      <c r="M7" s="45"/>
      <c r="N7" s="45"/>
      <c r="O7" s="45"/>
      <c r="P7" s="45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1:32" x14ac:dyDescent="0.2">
      <c r="A8" s="64"/>
      <c r="B8" s="68" t="s">
        <v>102</v>
      </c>
      <c r="C8" s="58">
        <v>20</v>
      </c>
      <c r="D8" s="58">
        <v>17</v>
      </c>
      <c r="E8" s="58">
        <v>37</v>
      </c>
      <c r="F8" s="58">
        <v>22</v>
      </c>
      <c r="G8" s="65">
        <f t="shared" si="0"/>
        <v>24</v>
      </c>
      <c r="H8" s="66">
        <f t="shared" ref="H8:H60" si="3">STDEV(C8:F8)</f>
        <v>8.9069261439249239</v>
      </c>
      <c r="I8" s="66">
        <f>H8/G8</f>
        <v>0.37112192266353849</v>
      </c>
      <c r="J8" s="65">
        <f t="shared" si="1"/>
        <v>0.71641791044776115</v>
      </c>
      <c r="K8" s="66">
        <f t="shared" si="2"/>
        <v>0.26587839235596789</v>
      </c>
      <c r="L8" s="69">
        <f>TTEST($C$7:$F$7,C8:F8,2,2)</f>
        <v>0.16069645515164413</v>
      </c>
      <c r="M8" s="56"/>
      <c r="N8" s="45"/>
      <c r="O8" s="45"/>
      <c r="P8" s="45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</row>
    <row r="9" spans="1:32" x14ac:dyDescent="0.2">
      <c r="A9" s="64"/>
      <c r="B9" s="70" t="s">
        <v>103</v>
      </c>
      <c r="C9" s="58">
        <v>38</v>
      </c>
      <c r="D9" s="58">
        <v>21</v>
      </c>
      <c r="E9" s="58">
        <v>18</v>
      </c>
      <c r="F9" s="58">
        <v>23</v>
      </c>
      <c r="G9" s="65">
        <f t="shared" si="0"/>
        <v>25</v>
      </c>
      <c r="H9" s="66">
        <f t="shared" si="3"/>
        <v>8.9069261439249239</v>
      </c>
      <c r="I9" s="66">
        <f>H9/G9</f>
        <v>0.35627704575699698</v>
      </c>
      <c r="J9" s="65">
        <f t="shared" si="1"/>
        <v>0.74626865671641796</v>
      </c>
      <c r="K9" s="66">
        <f t="shared" si="2"/>
        <v>0.26587839235596789</v>
      </c>
      <c r="L9" s="69">
        <f>TTEST($C$7:$F$7,C9:F9,2,2)</f>
        <v>0.20220494160395433</v>
      </c>
      <c r="M9" s="56"/>
      <c r="N9" s="45"/>
      <c r="O9" s="45"/>
      <c r="P9" s="45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9"/>
      <c r="AF9" s="59"/>
    </row>
    <row r="10" spans="1:32" x14ac:dyDescent="0.2">
      <c r="A10" s="64"/>
      <c r="B10" s="70" t="s">
        <v>104</v>
      </c>
      <c r="C10" s="58" t="s">
        <v>105</v>
      </c>
      <c r="D10" s="58">
        <v>38</v>
      </c>
      <c r="E10" s="58">
        <v>38</v>
      </c>
      <c r="F10" s="58">
        <v>34</v>
      </c>
      <c r="G10" s="65">
        <f t="shared" si="0"/>
        <v>36.666666666666664</v>
      </c>
      <c r="H10" s="66">
        <f t="shared" si="3"/>
        <v>2.3094010767585029</v>
      </c>
      <c r="I10" s="66">
        <f>H10/G10</f>
        <v>6.2983665729777358E-2</v>
      </c>
      <c r="J10" s="65">
        <f t="shared" si="1"/>
        <v>1.0945273631840795</v>
      </c>
      <c r="K10" s="66">
        <f t="shared" si="2"/>
        <v>6.8937345574880682E-2</v>
      </c>
      <c r="L10" s="69">
        <f>TTEST($C$7:$F$7,C10:F10,2,2)</f>
        <v>0.53679701414738101</v>
      </c>
      <c r="M10" s="56"/>
      <c r="N10" s="45"/>
      <c r="O10" s="45"/>
      <c r="P10" s="45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2" x14ac:dyDescent="0.2">
      <c r="A11" s="64"/>
      <c r="B11" s="70" t="s">
        <v>106</v>
      </c>
      <c r="C11" s="58">
        <v>28</v>
      </c>
      <c r="D11" s="58">
        <v>27</v>
      </c>
      <c r="E11" s="58">
        <v>32</v>
      </c>
      <c r="F11" s="58" t="s">
        <v>107</v>
      </c>
      <c r="G11" s="65">
        <f t="shared" si="0"/>
        <v>29</v>
      </c>
      <c r="H11" s="66">
        <f t="shared" si="3"/>
        <v>2.6457513110645907</v>
      </c>
      <c r="I11" s="66">
        <f>H11/G11</f>
        <v>9.1232803829813469E-2</v>
      </c>
      <c r="J11" s="65">
        <f t="shared" si="1"/>
        <v>0.86567164179104472</v>
      </c>
      <c r="K11" s="66">
        <f t="shared" si="2"/>
        <v>7.8977651076554939E-2</v>
      </c>
      <c r="L11" s="69">
        <f>TTEST($C$7:$F$7,C11:F11,2,2)</f>
        <v>0.39321306839429138</v>
      </c>
      <c r="M11" s="56"/>
      <c r="N11" s="45"/>
      <c r="O11" s="45"/>
      <c r="P11" s="45"/>
      <c r="AA11" s="58"/>
      <c r="AB11" s="58"/>
      <c r="AC11" s="58"/>
      <c r="AD11" s="58"/>
    </row>
    <row r="12" spans="1:32" ht="17" thickBot="1" x14ac:dyDescent="0.25">
      <c r="A12" s="71"/>
      <c r="B12" s="72" t="s">
        <v>108</v>
      </c>
      <c r="C12" s="52">
        <v>96</v>
      </c>
      <c r="D12" s="52" t="s">
        <v>109</v>
      </c>
      <c r="E12" s="52">
        <v>89</v>
      </c>
      <c r="F12" s="52">
        <v>101</v>
      </c>
      <c r="G12" s="53">
        <f t="shared" si="0"/>
        <v>95.333333333333329</v>
      </c>
      <c r="H12" s="54">
        <f t="shared" si="3"/>
        <v>6.0277137733417074</v>
      </c>
      <c r="I12" s="54">
        <f t="shared" ref="I12:I75" si="4">H12/G12</f>
        <v>6.3227766853234696E-2</v>
      </c>
      <c r="J12" s="53">
        <f t="shared" si="1"/>
        <v>2.8457711442786069</v>
      </c>
      <c r="K12" s="54">
        <f t="shared" si="2"/>
        <v>0.17993175442811069</v>
      </c>
      <c r="L12" s="55">
        <f>TTEST($C$7:$F$7,C12:F12,2,2)</f>
        <v>9.5784798101795877E-5</v>
      </c>
      <c r="M12" s="56"/>
      <c r="R12" s="57"/>
      <c r="S12" s="58"/>
      <c r="T12" s="58"/>
      <c r="U12" s="58"/>
      <c r="V12" s="58"/>
    </row>
    <row r="13" spans="1:32" ht="15" thickBot="1" x14ac:dyDescent="0.25">
      <c r="A13" s="73"/>
      <c r="B13" s="70"/>
      <c r="C13" s="74"/>
      <c r="D13" s="44"/>
      <c r="E13" s="44"/>
      <c r="F13" s="44"/>
      <c r="G13" s="66"/>
      <c r="H13" s="66"/>
      <c r="I13" s="66"/>
      <c r="J13" s="65"/>
      <c r="K13" s="66"/>
      <c r="L13" s="45"/>
      <c r="M13" s="45"/>
      <c r="N13" s="45"/>
      <c r="O13" s="45"/>
      <c r="P13" s="45"/>
      <c r="S13" s="58"/>
      <c r="T13" s="58"/>
      <c r="U13" s="58"/>
      <c r="V13" s="58"/>
    </row>
    <row r="14" spans="1:32" x14ac:dyDescent="0.2">
      <c r="A14" s="60" t="s">
        <v>110</v>
      </c>
      <c r="B14" s="61"/>
      <c r="C14" s="62" t="s">
        <v>0</v>
      </c>
      <c r="D14" s="62" t="s">
        <v>96</v>
      </c>
      <c r="E14" s="62" t="s">
        <v>97</v>
      </c>
      <c r="F14" s="62" t="s">
        <v>98</v>
      </c>
      <c r="G14" s="63" t="s">
        <v>4</v>
      </c>
      <c r="H14" s="63" t="s">
        <v>5</v>
      </c>
      <c r="I14" s="63" t="s">
        <v>6</v>
      </c>
      <c r="J14" s="63" t="s">
        <v>7</v>
      </c>
      <c r="K14" s="63" t="s">
        <v>8</v>
      </c>
      <c r="L14" s="50" t="s">
        <v>99</v>
      </c>
      <c r="M14" s="45"/>
      <c r="N14" s="45"/>
      <c r="O14" s="45"/>
      <c r="P14" s="45"/>
    </row>
    <row r="15" spans="1:32" x14ac:dyDescent="0.2">
      <c r="A15" s="64"/>
      <c r="B15" s="42" t="s">
        <v>100</v>
      </c>
      <c r="C15" s="58">
        <v>35</v>
      </c>
      <c r="D15" s="58">
        <v>23</v>
      </c>
      <c r="E15" s="58">
        <v>34</v>
      </c>
      <c r="F15" s="58">
        <v>42</v>
      </c>
      <c r="G15" s="65">
        <f t="shared" ref="G15:G20" si="5">AVERAGE(C15:F15)</f>
        <v>33.5</v>
      </c>
      <c r="H15" s="66">
        <f t="shared" si="3"/>
        <v>7.8528126595931642</v>
      </c>
      <c r="I15" s="66">
        <f t="shared" si="4"/>
        <v>0.23441231819681088</v>
      </c>
      <c r="J15" s="65">
        <f t="shared" ref="J15:J20" si="6">G15/$G$15</f>
        <v>1</v>
      </c>
      <c r="K15" s="66">
        <f t="shared" ref="K15:K20" si="7">I15*J15</f>
        <v>0.23441231819681088</v>
      </c>
      <c r="L15" s="67" t="s">
        <v>101</v>
      </c>
      <c r="M15" s="45"/>
      <c r="N15" s="45"/>
      <c r="O15" s="45"/>
      <c r="P15" s="45"/>
      <c r="AD15" s="59"/>
      <c r="AE15" s="59"/>
      <c r="AF15" s="59"/>
    </row>
    <row r="16" spans="1:32" x14ac:dyDescent="0.2">
      <c r="A16" s="64"/>
      <c r="B16" s="68" t="s">
        <v>102</v>
      </c>
      <c r="C16" s="58">
        <v>31</v>
      </c>
      <c r="D16" s="58">
        <v>25</v>
      </c>
      <c r="E16" s="58">
        <v>32</v>
      </c>
      <c r="F16" s="58">
        <v>29</v>
      </c>
      <c r="G16" s="65">
        <f t="shared" si="5"/>
        <v>29.25</v>
      </c>
      <c r="H16" s="66">
        <f t="shared" si="3"/>
        <v>3.0956959368344519</v>
      </c>
      <c r="I16" s="66">
        <f t="shared" si="4"/>
        <v>0.10583575852425477</v>
      </c>
      <c r="J16" s="65">
        <f t="shared" si="6"/>
        <v>0.87313432835820892</v>
      </c>
      <c r="K16" s="66">
        <f t="shared" si="7"/>
        <v>9.2408833935356774E-2</v>
      </c>
      <c r="L16" s="69">
        <f>TTEST($C$15:$F$15,C16:F16,2,2)</f>
        <v>0.3528076795794477</v>
      </c>
      <c r="M16" s="56"/>
      <c r="N16" s="45"/>
      <c r="O16" s="45"/>
      <c r="P16" s="45"/>
    </row>
    <row r="17" spans="1:30" x14ac:dyDescent="0.2">
      <c r="A17" s="64"/>
      <c r="B17" s="70" t="s">
        <v>103</v>
      </c>
      <c r="C17" s="58">
        <v>28</v>
      </c>
      <c r="D17" s="58">
        <v>31</v>
      </c>
      <c r="E17" s="58">
        <v>25</v>
      </c>
      <c r="F17" s="58">
        <v>32</v>
      </c>
      <c r="G17" s="65">
        <f t="shared" si="5"/>
        <v>29</v>
      </c>
      <c r="H17" s="66">
        <f t="shared" si="3"/>
        <v>3.1622776601683795</v>
      </c>
      <c r="I17" s="66">
        <f t="shared" si="4"/>
        <v>0.10904405724718549</v>
      </c>
      <c r="J17" s="65">
        <f t="shared" si="6"/>
        <v>0.86567164179104472</v>
      </c>
      <c r="K17" s="66">
        <f t="shared" si="7"/>
        <v>9.4396348064727742E-2</v>
      </c>
      <c r="L17" s="69">
        <f>TTEST($C$15:$F$15,C17:F17,2,2)</f>
        <v>0.32862970256024637</v>
      </c>
      <c r="M17" s="56"/>
      <c r="N17" s="45"/>
      <c r="O17" s="45"/>
      <c r="P17" s="45"/>
    </row>
    <row r="18" spans="1:30" x14ac:dyDescent="0.2">
      <c r="A18" s="64"/>
      <c r="B18" s="70" t="s">
        <v>104</v>
      </c>
      <c r="C18" s="58">
        <v>85</v>
      </c>
      <c r="D18" s="58">
        <v>74</v>
      </c>
      <c r="E18" s="58">
        <v>62</v>
      </c>
      <c r="F18" s="58">
        <v>63</v>
      </c>
      <c r="G18" s="65">
        <f t="shared" si="5"/>
        <v>71</v>
      </c>
      <c r="H18" s="66">
        <f t="shared" si="3"/>
        <v>10.801234497346433</v>
      </c>
      <c r="I18" s="66">
        <f t="shared" si="4"/>
        <v>0.15213006334290752</v>
      </c>
      <c r="J18" s="65">
        <f t="shared" si="6"/>
        <v>2.1194029850746268</v>
      </c>
      <c r="K18" s="66">
        <f t="shared" si="7"/>
        <v>0.32242491036855025</v>
      </c>
      <c r="L18" s="69">
        <f>TTEST($C$15:$F$15,C18:F18,2,2)</f>
        <v>1.3604165023394113E-3</v>
      </c>
      <c r="M18" s="56"/>
      <c r="N18" s="45"/>
      <c r="O18" s="45"/>
      <c r="P18" s="45"/>
    </row>
    <row r="19" spans="1:30" x14ac:dyDescent="0.2">
      <c r="A19" s="64"/>
      <c r="B19" s="70" t="s">
        <v>106</v>
      </c>
      <c r="C19" s="58">
        <v>508</v>
      </c>
      <c r="D19" s="58">
        <v>524</v>
      </c>
      <c r="E19" s="58">
        <v>520</v>
      </c>
      <c r="F19" s="58">
        <v>463</v>
      </c>
      <c r="G19" s="65">
        <f t="shared" si="5"/>
        <v>503.75</v>
      </c>
      <c r="H19" s="66">
        <f t="shared" si="3"/>
        <v>28.004463929880892</v>
      </c>
      <c r="I19" s="66">
        <f t="shared" si="4"/>
        <v>5.5591987950135764E-2</v>
      </c>
      <c r="J19" s="65">
        <f t="shared" si="6"/>
        <v>15.037313432835822</v>
      </c>
      <c r="K19" s="66">
        <f t="shared" si="7"/>
        <v>0.83595414716062366</v>
      </c>
      <c r="L19" s="69">
        <f>TTEST($C$15:$F$15,C19:F19,2,2)</f>
        <v>5.815813691559282E-8</v>
      </c>
      <c r="M19" s="56"/>
      <c r="N19" s="45"/>
      <c r="O19" s="45"/>
      <c r="P19" s="45"/>
      <c r="Q19" s="75"/>
    </row>
    <row r="20" spans="1:30" ht="15" thickBot="1" x14ac:dyDescent="0.25">
      <c r="A20" s="71"/>
      <c r="B20" s="72" t="s">
        <v>108</v>
      </c>
      <c r="C20" s="52">
        <v>15334</v>
      </c>
      <c r="D20" s="52">
        <v>15775</v>
      </c>
      <c r="E20" s="52">
        <v>15669</v>
      </c>
      <c r="F20" s="52">
        <v>15871</v>
      </c>
      <c r="G20" s="53">
        <f t="shared" si="5"/>
        <v>15662.25</v>
      </c>
      <c r="H20" s="54">
        <f t="shared" si="3"/>
        <v>233.86801833512851</v>
      </c>
      <c r="I20" s="54">
        <f t="shared" si="4"/>
        <v>1.4931955391794188E-2</v>
      </c>
      <c r="J20" s="53">
        <f t="shared" si="6"/>
        <v>467.52985074626866</v>
      </c>
      <c r="K20" s="54">
        <f t="shared" si="7"/>
        <v>6.9811348756754779</v>
      </c>
      <c r="L20" s="55">
        <f>TTEST($C$15:$F$15,C20:F20,2,2)</f>
        <v>1.1871024880800101E-11</v>
      </c>
      <c r="M20" s="56"/>
    </row>
    <row r="21" spans="1:30" ht="15" thickBot="1" x14ac:dyDescent="0.25">
      <c r="A21" s="76"/>
      <c r="G21" s="65"/>
      <c r="H21" s="66"/>
      <c r="I21" s="66"/>
      <c r="J21" s="65"/>
      <c r="K21" s="66"/>
      <c r="L21" s="45"/>
      <c r="M21" s="45"/>
      <c r="O21" s="45"/>
    </row>
    <row r="22" spans="1:30" x14ac:dyDescent="0.2">
      <c r="A22" s="60" t="s">
        <v>111</v>
      </c>
      <c r="B22" s="61"/>
      <c r="C22" s="62" t="s">
        <v>0</v>
      </c>
      <c r="D22" s="62" t="s">
        <v>96</v>
      </c>
      <c r="E22" s="62" t="s">
        <v>97</v>
      </c>
      <c r="F22" s="62" t="s">
        <v>98</v>
      </c>
      <c r="G22" s="63" t="s">
        <v>4</v>
      </c>
      <c r="H22" s="63" t="s">
        <v>5</v>
      </c>
      <c r="I22" s="63" t="s">
        <v>6</v>
      </c>
      <c r="J22" s="63" t="s">
        <v>7</v>
      </c>
      <c r="K22" s="63" t="s">
        <v>8</v>
      </c>
      <c r="L22" s="50" t="s">
        <v>99</v>
      </c>
      <c r="M22" s="45"/>
      <c r="N22" s="45"/>
      <c r="O22" s="45"/>
      <c r="P22" s="45"/>
    </row>
    <row r="23" spans="1:30" x14ac:dyDescent="0.2">
      <c r="A23" s="64"/>
      <c r="B23" s="42" t="s">
        <v>100</v>
      </c>
      <c r="C23" s="58">
        <v>35</v>
      </c>
      <c r="D23" s="58">
        <v>23</v>
      </c>
      <c r="E23" s="58">
        <v>34</v>
      </c>
      <c r="F23" s="58">
        <v>42</v>
      </c>
      <c r="G23" s="65">
        <f t="shared" ref="G23:G28" si="8">AVERAGE(C23:F23)</f>
        <v>33.5</v>
      </c>
      <c r="H23" s="66">
        <f t="shared" si="3"/>
        <v>7.8528126595931642</v>
      </c>
      <c r="I23" s="66">
        <f t="shared" si="4"/>
        <v>0.23441231819681088</v>
      </c>
      <c r="J23" s="65">
        <f t="shared" ref="J23:J28" si="9">G23/$G$23</f>
        <v>1</v>
      </c>
      <c r="K23" s="66">
        <f t="shared" ref="K23:K28" si="10">I23*J23</f>
        <v>0.23441231819681088</v>
      </c>
      <c r="L23" s="67" t="s">
        <v>101</v>
      </c>
      <c r="M23" s="45"/>
      <c r="N23" s="45"/>
      <c r="O23" s="45"/>
      <c r="P23" s="45"/>
    </row>
    <row r="24" spans="1:30" x14ac:dyDescent="0.2">
      <c r="A24" s="64"/>
      <c r="B24" s="68" t="s">
        <v>102</v>
      </c>
      <c r="C24" s="58">
        <v>23</v>
      </c>
      <c r="D24" s="58">
        <v>33</v>
      </c>
      <c r="E24" s="58">
        <v>30</v>
      </c>
      <c r="F24" s="58">
        <v>26</v>
      </c>
      <c r="G24" s="65">
        <f t="shared" si="8"/>
        <v>28</v>
      </c>
      <c r="H24" s="66">
        <f t="shared" si="3"/>
        <v>4.3969686527576393</v>
      </c>
      <c r="I24" s="66">
        <f t="shared" si="4"/>
        <v>0.15703459474134426</v>
      </c>
      <c r="J24" s="65">
        <f t="shared" si="9"/>
        <v>0.83582089552238803</v>
      </c>
      <c r="K24" s="66">
        <f t="shared" si="10"/>
        <v>0.13125279560470565</v>
      </c>
      <c r="L24" s="69">
        <f>TTEST($C$23:$F$23,C24:F24,2,2)</f>
        <v>0.26745527465659374</v>
      </c>
      <c r="M24" s="56"/>
      <c r="N24" s="45"/>
      <c r="O24" s="45"/>
      <c r="P24" s="45"/>
    </row>
    <row r="25" spans="1:30" x14ac:dyDescent="0.2">
      <c r="A25" s="64"/>
      <c r="B25" s="70" t="s">
        <v>103</v>
      </c>
      <c r="C25" s="58">
        <v>22</v>
      </c>
      <c r="D25" s="58">
        <v>27</v>
      </c>
      <c r="E25" s="58">
        <v>24</v>
      </c>
      <c r="F25" s="58">
        <v>23</v>
      </c>
      <c r="G25" s="65">
        <f t="shared" si="8"/>
        <v>24</v>
      </c>
      <c r="H25" s="66">
        <f t="shared" si="3"/>
        <v>2.1602468994692869</v>
      </c>
      <c r="I25" s="66">
        <f t="shared" si="4"/>
        <v>9.001028747788696E-2</v>
      </c>
      <c r="J25" s="65">
        <f t="shared" si="9"/>
        <v>0.71641791044776115</v>
      </c>
      <c r="K25" s="66">
        <f t="shared" si="10"/>
        <v>6.4484982073710062E-2</v>
      </c>
      <c r="L25" s="69">
        <f>TTEST($C$23:$F$23,C25:F25,2,2)</f>
        <v>5.8412109878117992E-2</v>
      </c>
      <c r="M25" s="56"/>
      <c r="N25" s="45"/>
      <c r="O25" s="45"/>
      <c r="P25" s="45"/>
    </row>
    <row r="26" spans="1:30" x14ac:dyDescent="0.2">
      <c r="A26" s="64"/>
      <c r="B26" s="70" t="s">
        <v>104</v>
      </c>
      <c r="C26" s="58">
        <v>24</v>
      </c>
      <c r="D26" s="58">
        <v>25</v>
      </c>
      <c r="E26" s="58">
        <v>35</v>
      </c>
      <c r="F26" s="58">
        <v>37</v>
      </c>
      <c r="G26" s="65">
        <f t="shared" si="8"/>
        <v>30.25</v>
      </c>
      <c r="H26" s="66">
        <f t="shared" si="3"/>
        <v>6.7019897542943667</v>
      </c>
      <c r="I26" s="66">
        <f t="shared" si="4"/>
        <v>0.2215533803072518</v>
      </c>
      <c r="J26" s="65">
        <f t="shared" si="9"/>
        <v>0.90298507462686572</v>
      </c>
      <c r="K26" s="66">
        <f t="shared" si="10"/>
        <v>0.20005939565057812</v>
      </c>
      <c r="L26" s="69">
        <f>TTEST($C$23:$F$23,C26:F26,2,2)</f>
        <v>0.55215708466198166</v>
      </c>
      <c r="M26" s="56"/>
      <c r="N26" s="45"/>
      <c r="O26" s="45"/>
      <c r="P26" s="45"/>
    </row>
    <row r="27" spans="1:30" x14ac:dyDescent="0.2">
      <c r="A27" s="64"/>
      <c r="B27" s="70" t="s">
        <v>106</v>
      </c>
      <c r="C27" s="58">
        <v>34</v>
      </c>
      <c r="D27" s="58">
        <v>52</v>
      </c>
      <c r="E27" s="58">
        <v>30</v>
      </c>
      <c r="F27" s="58">
        <v>37</v>
      </c>
      <c r="G27" s="65">
        <f t="shared" si="8"/>
        <v>38.25</v>
      </c>
      <c r="H27" s="66">
        <f t="shared" si="3"/>
        <v>9.6046863561492728</v>
      </c>
      <c r="I27" s="66">
        <f t="shared" si="4"/>
        <v>0.25110291127187639</v>
      </c>
      <c r="J27" s="65">
        <f t="shared" si="9"/>
        <v>1.1417910447761195</v>
      </c>
      <c r="K27" s="66">
        <f t="shared" si="10"/>
        <v>0.28670705540744096</v>
      </c>
      <c r="L27" s="69">
        <f>TTEST($C$23:$F$23,C27:F27,2,2)</f>
        <v>0.47286912101974854</v>
      </c>
      <c r="M27" s="56"/>
      <c r="N27" s="45"/>
      <c r="O27" s="45"/>
      <c r="P27" s="45"/>
    </row>
    <row r="28" spans="1:30" ht="15" thickBot="1" x14ac:dyDescent="0.25">
      <c r="A28" s="71"/>
      <c r="B28" s="72" t="s">
        <v>108</v>
      </c>
      <c r="C28" s="52">
        <v>174</v>
      </c>
      <c r="D28" s="52">
        <v>168</v>
      </c>
      <c r="E28" s="52">
        <v>188</v>
      </c>
      <c r="F28" s="52">
        <v>176</v>
      </c>
      <c r="G28" s="53">
        <f t="shared" si="8"/>
        <v>176.5</v>
      </c>
      <c r="H28" s="54">
        <f t="shared" si="3"/>
        <v>8.3864970836060824</v>
      </c>
      <c r="I28" s="54">
        <f t="shared" si="4"/>
        <v>4.7515564213065624E-2</v>
      </c>
      <c r="J28" s="53">
        <f t="shared" si="9"/>
        <v>5.2686567164179108</v>
      </c>
      <c r="K28" s="54">
        <f t="shared" si="10"/>
        <v>0.2503431965255547</v>
      </c>
      <c r="L28" s="55">
        <f>TTEST($C$23:$F$23,C28:F28,2,2)</f>
        <v>2.7659398151694527E-7</v>
      </c>
      <c r="M28" s="56"/>
    </row>
    <row r="29" spans="1:30" ht="15" thickBot="1" x14ac:dyDescent="0.25">
      <c r="A29" s="73"/>
      <c r="B29" s="70"/>
      <c r="G29" s="65"/>
      <c r="H29" s="66"/>
      <c r="I29" s="66"/>
      <c r="J29" s="65"/>
      <c r="K29" s="66"/>
      <c r="L29" s="56"/>
      <c r="M29" s="56"/>
    </row>
    <row r="30" spans="1:30" x14ac:dyDescent="0.2">
      <c r="A30" s="60" t="s">
        <v>112</v>
      </c>
      <c r="B30" s="61"/>
      <c r="C30" s="62" t="s">
        <v>0</v>
      </c>
      <c r="D30" s="62" t="s">
        <v>96</v>
      </c>
      <c r="E30" s="62" t="s">
        <v>97</v>
      </c>
      <c r="F30" s="62" t="s">
        <v>98</v>
      </c>
      <c r="G30" s="63" t="s">
        <v>4</v>
      </c>
      <c r="H30" s="63" t="s">
        <v>5</v>
      </c>
      <c r="I30" s="63" t="s">
        <v>6</v>
      </c>
      <c r="J30" s="63" t="s">
        <v>7</v>
      </c>
      <c r="K30" s="63" t="s">
        <v>8</v>
      </c>
      <c r="L30" s="50" t="s">
        <v>99</v>
      </c>
      <c r="M30" s="45"/>
      <c r="N30" s="45"/>
      <c r="O30" s="45"/>
      <c r="P30" s="45"/>
      <c r="Q30" s="44"/>
    </row>
    <row r="31" spans="1:30" x14ac:dyDescent="0.2">
      <c r="A31" s="64"/>
      <c r="B31" s="42" t="s">
        <v>100</v>
      </c>
      <c r="C31" s="58">
        <v>46</v>
      </c>
      <c r="D31" s="58">
        <v>34</v>
      </c>
      <c r="E31" s="58">
        <v>44</v>
      </c>
      <c r="F31" s="58">
        <v>39</v>
      </c>
      <c r="G31" s="65">
        <f t="shared" ref="G31:G36" si="11">AVERAGE(C31:F31)</f>
        <v>40.75</v>
      </c>
      <c r="H31" s="66">
        <f t="shared" si="3"/>
        <v>5.3774219349672263</v>
      </c>
      <c r="I31" s="66">
        <f t="shared" si="4"/>
        <v>0.13196127447772335</v>
      </c>
      <c r="J31" s="65">
        <f t="shared" ref="J31:J36" si="12">G31/$G$31</f>
        <v>1</v>
      </c>
      <c r="K31" s="66">
        <f t="shared" ref="K31:K36" si="13">I31*J31</f>
        <v>0.13196127447772335</v>
      </c>
      <c r="L31" s="67" t="s">
        <v>101</v>
      </c>
      <c r="M31" s="45"/>
      <c r="N31" s="45"/>
      <c r="O31" s="45"/>
      <c r="P31" s="45"/>
      <c r="Q31" s="44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</row>
    <row r="32" spans="1:30" x14ac:dyDescent="0.2">
      <c r="A32" s="64"/>
      <c r="B32" s="68" t="s">
        <v>102</v>
      </c>
      <c r="C32" s="58">
        <v>44</v>
      </c>
      <c r="D32" s="58">
        <v>27</v>
      </c>
      <c r="E32" s="58">
        <v>35</v>
      </c>
      <c r="F32" s="58">
        <v>27</v>
      </c>
      <c r="G32" s="65">
        <f t="shared" si="11"/>
        <v>33.25</v>
      </c>
      <c r="H32" s="66">
        <f t="shared" si="3"/>
        <v>8.0983537421708949</v>
      </c>
      <c r="I32" s="66">
        <f t="shared" si="4"/>
        <v>0.24355951104273368</v>
      </c>
      <c r="J32" s="65">
        <f>G32/$G$31</f>
        <v>0.81595092024539873</v>
      </c>
      <c r="K32" s="66">
        <f t="shared" si="13"/>
        <v>0.1987326071698379</v>
      </c>
      <c r="L32" s="69">
        <f>TTEST($C$31:$F$31,C32:F32,2,2)</f>
        <v>0.17376635156205431</v>
      </c>
      <c r="M32" s="56"/>
      <c r="N32" s="45"/>
      <c r="O32" s="45"/>
      <c r="P32" s="45"/>
      <c r="Q32" s="44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x14ac:dyDescent="0.2">
      <c r="A33" s="64"/>
      <c r="B33" s="70" t="s">
        <v>103</v>
      </c>
      <c r="C33" s="58">
        <v>27</v>
      </c>
      <c r="D33" s="58">
        <v>25</v>
      </c>
      <c r="E33" s="58">
        <v>20</v>
      </c>
      <c r="F33" s="58">
        <v>33</v>
      </c>
      <c r="G33" s="65">
        <f t="shared" si="11"/>
        <v>26.25</v>
      </c>
      <c r="H33" s="66">
        <f t="shared" si="3"/>
        <v>5.3774219349672263</v>
      </c>
      <c r="I33" s="66">
        <f t="shared" si="4"/>
        <v>0.20485416895113243</v>
      </c>
      <c r="J33" s="65">
        <f t="shared" si="12"/>
        <v>0.64417177914110424</v>
      </c>
      <c r="K33" s="66">
        <f t="shared" si="13"/>
        <v>0.13196127447772332</v>
      </c>
      <c r="L33" s="69">
        <f>TTEST($C$31:$F$31,C33:F33,2,2)</f>
        <v>8.8287677276408377E-3</v>
      </c>
      <c r="M33" s="56"/>
      <c r="N33" s="45"/>
      <c r="O33" s="45"/>
      <c r="P33" s="45"/>
      <c r="Q33" s="44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:30" x14ac:dyDescent="0.2">
      <c r="A34" s="64"/>
      <c r="B34" s="70" t="s">
        <v>104</v>
      </c>
      <c r="C34" s="58">
        <v>24</v>
      </c>
      <c r="D34" s="58">
        <v>29</v>
      </c>
      <c r="E34" s="58">
        <v>31</v>
      </c>
      <c r="F34" s="58">
        <v>42</v>
      </c>
      <c r="G34" s="65">
        <f t="shared" si="11"/>
        <v>31.5</v>
      </c>
      <c r="H34" s="66">
        <f t="shared" si="3"/>
        <v>7.5938571665963446</v>
      </c>
      <c r="I34" s="66">
        <f t="shared" si="4"/>
        <v>0.24107483068559823</v>
      </c>
      <c r="J34" s="65">
        <f t="shared" si="12"/>
        <v>0.77300613496932513</v>
      </c>
      <c r="K34" s="66">
        <f t="shared" si="13"/>
        <v>0.18635232310665875</v>
      </c>
      <c r="L34" s="69">
        <f>TTEST($C$31:$F$31,C34:F34,2,2)</f>
        <v>9.3953384553403935E-2</v>
      </c>
      <c r="M34" s="56"/>
      <c r="N34" s="45"/>
      <c r="O34" s="45"/>
      <c r="P34" s="45"/>
      <c r="Q34" s="44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</row>
    <row r="35" spans="1:30" x14ac:dyDescent="0.2">
      <c r="A35" s="64"/>
      <c r="B35" s="70" t="s">
        <v>106</v>
      </c>
      <c r="C35" s="58">
        <v>42</v>
      </c>
      <c r="D35" s="58">
        <v>54</v>
      </c>
      <c r="E35" s="58" t="s">
        <v>113</v>
      </c>
      <c r="F35" s="58">
        <v>46</v>
      </c>
      <c r="G35" s="65">
        <f t="shared" si="11"/>
        <v>47.333333333333336</v>
      </c>
      <c r="H35" s="66">
        <f t="shared" si="3"/>
        <v>6.1101009266077995</v>
      </c>
      <c r="I35" s="66">
        <f t="shared" si="4"/>
        <v>0.12908663929453096</v>
      </c>
      <c r="J35" s="65">
        <f t="shared" si="12"/>
        <v>1.1615541922290389</v>
      </c>
      <c r="K35" s="66">
        <f t="shared" si="13"/>
        <v>0.14994112703332022</v>
      </c>
      <c r="L35" s="69">
        <f>TTEST($C$31:$F$31,C35:F35,2,2)</f>
        <v>0.18970371097239969</v>
      </c>
      <c r="M35" s="56"/>
      <c r="N35" s="45"/>
      <c r="O35" s="45"/>
      <c r="P35" s="45"/>
      <c r="Q35" s="44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</row>
    <row r="36" spans="1:30" ht="15" thickBot="1" x14ac:dyDescent="0.25">
      <c r="A36" s="71"/>
      <c r="B36" s="72" t="s">
        <v>108</v>
      </c>
      <c r="C36" s="52">
        <v>254</v>
      </c>
      <c r="D36" s="52">
        <v>279</v>
      </c>
      <c r="E36" s="52">
        <v>331</v>
      </c>
      <c r="F36" s="52">
        <v>294</v>
      </c>
      <c r="G36" s="53">
        <f t="shared" si="11"/>
        <v>289.5</v>
      </c>
      <c r="H36" s="54">
        <f t="shared" si="3"/>
        <v>32.212833881337836</v>
      </c>
      <c r="I36" s="54">
        <f t="shared" si="4"/>
        <v>0.11127058335522569</v>
      </c>
      <c r="J36" s="53">
        <f t="shared" si="12"/>
        <v>7.1042944785276072</v>
      </c>
      <c r="K36" s="54">
        <f t="shared" si="13"/>
        <v>0.79049899095307574</v>
      </c>
      <c r="L36" s="55">
        <f>TTEST($C$31:$F$31,C36:F36,2,2)</f>
        <v>5.0514798507349656E-6</v>
      </c>
      <c r="M36" s="56"/>
      <c r="Q36" s="44"/>
      <c r="Z36" s="58"/>
      <c r="AA36" s="58"/>
      <c r="AB36" s="58"/>
      <c r="AC36" s="58"/>
      <c r="AD36" s="58"/>
    </row>
    <row r="37" spans="1:30" ht="15" thickBot="1" x14ac:dyDescent="0.25">
      <c r="A37" s="76"/>
      <c r="B37" s="70"/>
      <c r="C37" s="70"/>
      <c r="G37" s="65"/>
      <c r="H37" s="66"/>
      <c r="I37" s="66"/>
      <c r="J37" s="65"/>
      <c r="K37" s="66"/>
      <c r="O37" s="41"/>
      <c r="P37" s="45"/>
      <c r="R37" s="58"/>
      <c r="S37" s="58"/>
      <c r="T37" s="58"/>
      <c r="U37" s="58"/>
    </row>
    <row r="38" spans="1:30" x14ac:dyDescent="0.2">
      <c r="A38" s="60" t="s">
        <v>114</v>
      </c>
      <c r="B38" s="61"/>
      <c r="C38" s="62" t="s">
        <v>0</v>
      </c>
      <c r="D38" s="62" t="s">
        <v>96</v>
      </c>
      <c r="E38" s="62" t="s">
        <v>97</v>
      </c>
      <c r="F38" s="62" t="s">
        <v>98</v>
      </c>
      <c r="G38" s="63" t="s">
        <v>4</v>
      </c>
      <c r="H38" s="63" t="s">
        <v>5</v>
      </c>
      <c r="I38" s="63" t="s">
        <v>6</v>
      </c>
      <c r="J38" s="63" t="s">
        <v>7</v>
      </c>
      <c r="K38" s="63" t="s">
        <v>8</v>
      </c>
      <c r="L38" s="50" t="s">
        <v>99</v>
      </c>
      <c r="M38" s="45"/>
      <c r="N38" s="45"/>
      <c r="O38" s="45"/>
      <c r="P38" s="45"/>
    </row>
    <row r="39" spans="1:30" x14ac:dyDescent="0.2">
      <c r="A39" s="64"/>
      <c r="B39" s="42" t="s">
        <v>100</v>
      </c>
      <c r="C39" s="58">
        <v>46</v>
      </c>
      <c r="D39" s="58">
        <v>34</v>
      </c>
      <c r="E39" s="58">
        <v>44</v>
      </c>
      <c r="F39" s="58">
        <v>39</v>
      </c>
      <c r="G39" s="65">
        <f t="shared" ref="G39:G44" si="14">AVERAGE(C39:F39)</f>
        <v>40.75</v>
      </c>
      <c r="H39" s="66">
        <f t="shared" si="3"/>
        <v>5.3774219349672263</v>
      </c>
      <c r="I39" s="66">
        <f t="shared" si="4"/>
        <v>0.13196127447772335</v>
      </c>
      <c r="J39" s="65">
        <f t="shared" ref="J39:J44" si="15">G39/$G$39</f>
        <v>1</v>
      </c>
      <c r="K39" s="66">
        <f t="shared" ref="K39:K44" si="16">I39*J39</f>
        <v>0.13196127447772335</v>
      </c>
      <c r="L39" s="67" t="s">
        <v>101</v>
      </c>
      <c r="M39" s="45"/>
      <c r="N39" s="45"/>
      <c r="O39" s="45"/>
      <c r="P39" s="45"/>
    </row>
    <row r="40" spans="1:30" x14ac:dyDescent="0.2">
      <c r="A40" s="64"/>
      <c r="B40" s="68" t="s">
        <v>102</v>
      </c>
      <c r="C40" s="58">
        <v>25</v>
      </c>
      <c r="D40" s="58">
        <v>36</v>
      </c>
      <c r="E40" s="58">
        <v>27</v>
      </c>
      <c r="F40" s="58">
        <v>35</v>
      </c>
      <c r="G40" s="65">
        <f t="shared" si="14"/>
        <v>30.75</v>
      </c>
      <c r="H40" s="66">
        <f t="shared" si="3"/>
        <v>5.5602757725374259</v>
      </c>
      <c r="I40" s="66">
        <f t="shared" si="4"/>
        <v>0.18082197634268052</v>
      </c>
      <c r="J40" s="65">
        <f t="shared" si="15"/>
        <v>0.754601226993865</v>
      </c>
      <c r="K40" s="66">
        <f t="shared" si="16"/>
        <v>0.13644848521564235</v>
      </c>
      <c r="L40" s="69">
        <f>TTEST($C$39:$F$39,C40:F40,2,2)</f>
        <v>4.1457229389166309E-2</v>
      </c>
      <c r="M40" s="56"/>
      <c r="N40" s="45"/>
      <c r="O40" s="45"/>
      <c r="P40" s="45"/>
    </row>
    <row r="41" spans="1:30" x14ac:dyDescent="0.2">
      <c r="A41" s="64"/>
      <c r="B41" s="70" t="s">
        <v>103</v>
      </c>
      <c r="C41" s="58">
        <v>40</v>
      </c>
      <c r="D41" s="58">
        <v>40</v>
      </c>
      <c r="E41" s="58">
        <v>21</v>
      </c>
      <c r="F41" s="58">
        <v>28</v>
      </c>
      <c r="G41" s="65">
        <f t="shared" si="14"/>
        <v>32.25</v>
      </c>
      <c r="H41" s="66">
        <f t="shared" si="3"/>
        <v>9.3941471140279678</v>
      </c>
      <c r="I41" s="66">
        <f t="shared" si="4"/>
        <v>0.2912913833807122</v>
      </c>
      <c r="J41" s="65">
        <f t="shared" si="15"/>
        <v>0.79141104294478526</v>
      </c>
      <c r="K41" s="66">
        <f t="shared" si="16"/>
        <v>0.23053121752215872</v>
      </c>
      <c r="L41" s="69">
        <f>TTEST($C$39:$F$39,C41:F41,2,2)</f>
        <v>0.16734612607374985</v>
      </c>
      <c r="M41" s="56"/>
      <c r="N41" s="45"/>
      <c r="O41" s="45"/>
      <c r="P41" s="45"/>
    </row>
    <row r="42" spans="1:30" x14ac:dyDescent="0.2">
      <c r="A42" s="64"/>
      <c r="B42" s="70" t="s">
        <v>104</v>
      </c>
      <c r="C42" s="58">
        <v>23</v>
      </c>
      <c r="D42" s="58">
        <v>38</v>
      </c>
      <c r="E42" s="58">
        <v>25</v>
      </c>
      <c r="F42" s="58">
        <v>31</v>
      </c>
      <c r="G42" s="65">
        <f t="shared" si="14"/>
        <v>29.25</v>
      </c>
      <c r="H42" s="66">
        <f t="shared" si="3"/>
        <v>6.751543033509698</v>
      </c>
      <c r="I42" s="66">
        <f t="shared" si="4"/>
        <v>0.23082198405161361</v>
      </c>
      <c r="J42" s="65">
        <f t="shared" si="15"/>
        <v>0.71779141104294475</v>
      </c>
      <c r="K42" s="66">
        <f t="shared" si="16"/>
        <v>0.16568203763213982</v>
      </c>
      <c r="L42" s="69">
        <f>TTEST($C$39:$F$39,C42:F42,2,2)</f>
        <v>3.7288923910223981E-2</v>
      </c>
      <c r="M42" s="56"/>
      <c r="N42" s="45"/>
      <c r="O42" s="45"/>
      <c r="P42" s="45"/>
    </row>
    <row r="43" spans="1:30" x14ac:dyDescent="0.2">
      <c r="A43" s="64"/>
      <c r="B43" s="70" t="s">
        <v>106</v>
      </c>
      <c r="C43" s="58">
        <v>34</v>
      </c>
      <c r="D43" s="58">
        <v>27</v>
      </c>
      <c r="E43" s="58">
        <v>17</v>
      </c>
      <c r="F43" s="58">
        <v>32</v>
      </c>
      <c r="G43" s="65">
        <f t="shared" si="14"/>
        <v>27.5</v>
      </c>
      <c r="H43" s="66">
        <f t="shared" si="3"/>
        <v>7.5938571665963446</v>
      </c>
      <c r="I43" s="66">
        <f t="shared" si="4"/>
        <v>0.27614026060350344</v>
      </c>
      <c r="J43" s="65">
        <f t="shared" si="15"/>
        <v>0.67484662576687116</v>
      </c>
      <c r="K43" s="66">
        <f t="shared" si="16"/>
        <v>0.18635232310665875</v>
      </c>
      <c r="L43" s="69">
        <f>TTEST($C$39:$F$39,C43:F43,2,2)</f>
        <v>2.9261084738792104E-2</v>
      </c>
      <c r="M43" s="56"/>
      <c r="N43" s="45"/>
      <c r="O43" s="45"/>
      <c r="P43" s="45"/>
    </row>
    <row r="44" spans="1:30" ht="15" thickBot="1" x14ac:dyDescent="0.25">
      <c r="A44" s="71"/>
      <c r="B44" s="72" t="s">
        <v>108</v>
      </c>
      <c r="C44" s="52">
        <v>32</v>
      </c>
      <c r="D44" s="52">
        <v>36</v>
      </c>
      <c r="E44" s="52">
        <v>61</v>
      </c>
      <c r="F44" s="52">
        <v>67</v>
      </c>
      <c r="G44" s="53">
        <f t="shared" si="14"/>
        <v>49</v>
      </c>
      <c r="H44" s="54">
        <f t="shared" si="3"/>
        <v>17.568911937472585</v>
      </c>
      <c r="I44" s="54">
        <f t="shared" si="4"/>
        <v>0.35854922321372623</v>
      </c>
      <c r="J44" s="53">
        <f t="shared" si="15"/>
        <v>1.2024539877300613</v>
      </c>
      <c r="K44" s="54">
        <f t="shared" si="16"/>
        <v>0.431138943250861</v>
      </c>
      <c r="L44" s="55">
        <f>TTEST($C$39:$F$39,C44:F44,2,2)</f>
        <v>0.4037615380906121</v>
      </c>
      <c r="M44" s="56"/>
    </row>
    <row r="45" spans="1:30" ht="15" thickBot="1" x14ac:dyDescent="0.25">
      <c r="A45" s="76"/>
      <c r="B45" s="70"/>
      <c r="C45" s="70"/>
      <c r="G45" s="65"/>
      <c r="H45" s="66"/>
      <c r="I45" s="66"/>
      <c r="J45" s="65"/>
      <c r="K45" s="66"/>
    </row>
    <row r="46" spans="1:30" x14ac:dyDescent="0.2">
      <c r="A46" s="60" t="s">
        <v>115</v>
      </c>
      <c r="B46" s="61"/>
      <c r="C46" s="62" t="s">
        <v>0</v>
      </c>
      <c r="D46" s="62" t="s">
        <v>96</v>
      </c>
      <c r="E46" s="62" t="s">
        <v>97</v>
      </c>
      <c r="F46" s="62" t="s">
        <v>98</v>
      </c>
      <c r="G46" s="63" t="s">
        <v>4</v>
      </c>
      <c r="H46" s="63" t="s">
        <v>5</v>
      </c>
      <c r="I46" s="63" t="s">
        <v>6</v>
      </c>
      <c r="J46" s="63" t="s">
        <v>7</v>
      </c>
      <c r="K46" s="63" t="s">
        <v>8</v>
      </c>
      <c r="L46" s="50" t="s">
        <v>99</v>
      </c>
      <c r="M46" s="45"/>
      <c r="N46" s="45"/>
      <c r="O46" s="45"/>
      <c r="P46" s="45"/>
    </row>
    <row r="47" spans="1:30" x14ac:dyDescent="0.2">
      <c r="A47" s="64"/>
      <c r="B47" s="42" t="s">
        <v>100</v>
      </c>
      <c r="C47" s="58">
        <v>46</v>
      </c>
      <c r="D47" s="58">
        <v>34</v>
      </c>
      <c r="E47" s="58">
        <v>44</v>
      </c>
      <c r="F47" s="58">
        <v>39</v>
      </c>
      <c r="G47" s="65">
        <f t="shared" ref="G47:G52" si="17">AVERAGE(C47:F47)</f>
        <v>40.75</v>
      </c>
      <c r="H47" s="66">
        <f t="shared" si="3"/>
        <v>5.3774219349672263</v>
      </c>
      <c r="I47" s="66">
        <f t="shared" si="4"/>
        <v>0.13196127447772335</v>
      </c>
      <c r="J47" s="65">
        <f t="shared" ref="J47:J52" si="18">G47/$G$47</f>
        <v>1</v>
      </c>
      <c r="K47" s="66">
        <f t="shared" ref="K47:K52" si="19">I47*J47</f>
        <v>0.13196127447772335</v>
      </c>
      <c r="L47" s="67" t="s">
        <v>101</v>
      </c>
      <c r="M47" s="45"/>
      <c r="N47" s="45"/>
      <c r="O47" s="45"/>
      <c r="P47" s="45"/>
    </row>
    <row r="48" spans="1:30" ht="16" x14ac:dyDescent="0.2">
      <c r="A48" s="64"/>
      <c r="B48" s="68" t="s">
        <v>102</v>
      </c>
      <c r="C48" s="58">
        <v>23</v>
      </c>
      <c r="D48" s="58" t="s">
        <v>116</v>
      </c>
      <c r="E48" s="58">
        <v>37</v>
      </c>
      <c r="F48" s="58">
        <v>39</v>
      </c>
      <c r="G48" s="65">
        <f t="shared" si="17"/>
        <v>33</v>
      </c>
      <c r="H48" s="66">
        <f t="shared" si="3"/>
        <v>8.717797887081348</v>
      </c>
      <c r="I48" s="66">
        <f t="shared" si="4"/>
        <v>0.26417569354791964</v>
      </c>
      <c r="J48" s="65">
        <f t="shared" si="18"/>
        <v>0.80981595092024539</v>
      </c>
      <c r="K48" s="66">
        <f t="shared" si="19"/>
        <v>0.21393369048052388</v>
      </c>
      <c r="L48" s="69">
        <f>TTEST($C$47:$F$47,C48:F48,2,2)</f>
        <v>0.20191841718340456</v>
      </c>
      <c r="M48" s="56"/>
      <c r="N48" s="45"/>
      <c r="O48" s="45"/>
      <c r="P48" s="45"/>
      <c r="R48" s="77"/>
    </row>
    <row r="49" spans="1:30" x14ac:dyDescent="0.2">
      <c r="A49" s="64"/>
      <c r="B49" s="70" t="s">
        <v>103</v>
      </c>
      <c r="C49" s="58">
        <v>47</v>
      </c>
      <c r="D49" s="58">
        <v>23</v>
      </c>
      <c r="E49" s="58">
        <v>16</v>
      </c>
      <c r="F49" s="58">
        <v>34</v>
      </c>
      <c r="G49" s="65">
        <f t="shared" si="17"/>
        <v>30</v>
      </c>
      <c r="H49" s="66">
        <f t="shared" si="3"/>
        <v>13.540064007726601</v>
      </c>
      <c r="I49" s="66">
        <f t="shared" si="4"/>
        <v>0.45133546692422005</v>
      </c>
      <c r="J49" s="65">
        <f t="shared" si="18"/>
        <v>0.73619631901840488</v>
      </c>
      <c r="K49" s="66">
        <f t="shared" si="19"/>
        <v>0.33227150939206385</v>
      </c>
      <c r="L49" s="69">
        <f>TTEST($C$47:$F$47,C49:F49,2,2)</f>
        <v>0.19046329198307638</v>
      </c>
      <c r="M49" s="56"/>
      <c r="N49" s="45"/>
      <c r="O49" s="56"/>
      <c r="P49" s="45"/>
      <c r="W49" s="44"/>
    </row>
    <row r="50" spans="1:30" x14ac:dyDescent="0.2">
      <c r="A50" s="64"/>
      <c r="B50" s="70" t="s">
        <v>104</v>
      </c>
      <c r="C50" s="58">
        <v>27</v>
      </c>
      <c r="D50" s="58">
        <v>49</v>
      </c>
      <c r="E50" s="58">
        <v>27</v>
      </c>
      <c r="F50" s="58">
        <v>23</v>
      </c>
      <c r="G50" s="65">
        <f t="shared" si="17"/>
        <v>31.5</v>
      </c>
      <c r="H50" s="66">
        <f t="shared" si="3"/>
        <v>11.818065267490557</v>
      </c>
      <c r="I50" s="66">
        <f t="shared" si="4"/>
        <v>0.37517667515843039</v>
      </c>
      <c r="J50" s="65">
        <f t="shared" si="18"/>
        <v>0.77300613496932513</v>
      </c>
      <c r="K50" s="66">
        <f t="shared" si="19"/>
        <v>0.29001387159486031</v>
      </c>
      <c r="L50" s="69">
        <f>TTEST($C$47:$F$47,C50:F50,2,2)</f>
        <v>0.20408040116599588</v>
      </c>
      <c r="M50" s="56"/>
      <c r="N50" s="45"/>
      <c r="O50" s="56"/>
      <c r="P50" s="45"/>
      <c r="W50" s="44"/>
    </row>
    <row r="51" spans="1:30" x14ac:dyDescent="0.2">
      <c r="A51" s="64"/>
      <c r="B51" s="70" t="s">
        <v>106</v>
      </c>
      <c r="C51" s="58">
        <v>47</v>
      </c>
      <c r="D51" s="58">
        <v>41</v>
      </c>
      <c r="E51" s="58">
        <v>43</v>
      </c>
      <c r="F51" s="58" t="s">
        <v>117</v>
      </c>
      <c r="G51" s="65">
        <f t="shared" si="17"/>
        <v>43.666666666666664</v>
      </c>
      <c r="H51" s="66">
        <f t="shared" si="3"/>
        <v>3.0550504633038935</v>
      </c>
      <c r="I51" s="66">
        <f t="shared" si="4"/>
        <v>6.9962987709249469E-2</v>
      </c>
      <c r="J51" s="65">
        <f t="shared" si="18"/>
        <v>1.0715746421267893</v>
      </c>
      <c r="K51" s="66">
        <f t="shared" si="19"/>
        <v>7.4970563516659955E-2</v>
      </c>
      <c r="L51" s="69">
        <f>TTEST($C$47:$F$47,C51:F51,2,2)</f>
        <v>0.4434797519456124</v>
      </c>
      <c r="M51" s="56"/>
      <c r="N51" s="45"/>
      <c r="O51" s="56"/>
      <c r="P51" s="45"/>
      <c r="W51" s="44"/>
    </row>
    <row r="52" spans="1:30" ht="15" thickBot="1" x14ac:dyDescent="0.25">
      <c r="A52" s="71"/>
      <c r="B52" s="72" t="s">
        <v>108</v>
      </c>
      <c r="C52" s="52">
        <v>136</v>
      </c>
      <c r="D52" s="52">
        <v>134</v>
      </c>
      <c r="E52" s="52">
        <v>150</v>
      </c>
      <c r="F52" s="52">
        <v>101</v>
      </c>
      <c r="G52" s="53">
        <f t="shared" si="17"/>
        <v>130.25</v>
      </c>
      <c r="H52" s="54">
        <f t="shared" si="3"/>
        <v>20.758532382292028</v>
      </c>
      <c r="I52" s="54">
        <f t="shared" si="4"/>
        <v>0.15937452884677181</v>
      </c>
      <c r="J52" s="53">
        <f t="shared" si="18"/>
        <v>3.1963190184049082</v>
      </c>
      <c r="K52" s="54">
        <f t="shared" si="19"/>
        <v>0.50941183760225839</v>
      </c>
      <c r="L52" s="55">
        <f>TTEST($C$47:$F$47,C52:F52,2,2)</f>
        <v>1.6059127451382223E-4</v>
      </c>
      <c r="M52" s="56"/>
      <c r="O52" s="56"/>
      <c r="W52" s="44"/>
    </row>
    <row r="53" spans="1:30" ht="15" thickBot="1" x14ac:dyDescent="0.25">
      <c r="A53" s="76"/>
      <c r="B53" s="70"/>
      <c r="C53" s="70"/>
      <c r="G53" s="65"/>
      <c r="H53" s="66"/>
      <c r="I53" s="66"/>
      <c r="J53" s="65"/>
      <c r="K53" s="66"/>
      <c r="W53" s="44"/>
    </row>
    <row r="54" spans="1:30" x14ac:dyDescent="0.2">
      <c r="A54" s="60" t="s">
        <v>118</v>
      </c>
      <c r="B54" s="61"/>
      <c r="C54" s="62" t="s">
        <v>0</v>
      </c>
      <c r="D54" s="62" t="s">
        <v>96</v>
      </c>
      <c r="E54" s="62" t="s">
        <v>97</v>
      </c>
      <c r="F54" s="62" t="s">
        <v>98</v>
      </c>
      <c r="G54" s="63" t="s">
        <v>4</v>
      </c>
      <c r="H54" s="63" t="s">
        <v>5</v>
      </c>
      <c r="I54" s="63" t="s">
        <v>6</v>
      </c>
      <c r="J54" s="63" t="s">
        <v>7</v>
      </c>
      <c r="K54" s="63" t="s">
        <v>8</v>
      </c>
      <c r="L54" s="50" t="s">
        <v>99</v>
      </c>
      <c r="M54" s="45"/>
      <c r="N54" s="45"/>
      <c r="O54" s="45"/>
      <c r="P54" s="45"/>
      <c r="W54" s="44"/>
    </row>
    <row r="55" spans="1:30" x14ac:dyDescent="0.2">
      <c r="A55" s="64"/>
      <c r="B55" s="42" t="s">
        <v>100</v>
      </c>
      <c r="C55" s="58">
        <v>29</v>
      </c>
      <c r="D55" s="58">
        <v>21</v>
      </c>
      <c r="E55" s="58">
        <v>35</v>
      </c>
      <c r="F55" s="58">
        <v>37</v>
      </c>
      <c r="G55" s="65">
        <f t="shared" ref="G55:G60" si="20">AVERAGE(C55:F55)</f>
        <v>30.5</v>
      </c>
      <c r="H55" s="66">
        <f t="shared" si="3"/>
        <v>7.1879528842826081</v>
      </c>
      <c r="I55" s="66">
        <f t="shared" si="4"/>
        <v>0.23567058636992158</v>
      </c>
      <c r="J55" s="65">
        <f t="shared" ref="J55:J60" si="21">G55/$G$55</f>
        <v>1</v>
      </c>
      <c r="K55" s="66">
        <f t="shared" ref="K55:K60" si="22">I55*J55</f>
        <v>0.23567058636992158</v>
      </c>
      <c r="L55" s="67" t="s">
        <v>101</v>
      </c>
      <c r="M55" s="45"/>
      <c r="N55" s="45"/>
      <c r="O55" s="45"/>
      <c r="P55" s="45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</row>
    <row r="56" spans="1:30" x14ac:dyDescent="0.2">
      <c r="A56" s="64"/>
      <c r="B56" s="68" t="s">
        <v>102</v>
      </c>
      <c r="C56" s="58">
        <v>37</v>
      </c>
      <c r="D56" s="58">
        <v>22</v>
      </c>
      <c r="E56" s="58">
        <v>18</v>
      </c>
      <c r="F56" s="58">
        <v>14</v>
      </c>
      <c r="G56" s="65">
        <f t="shared" si="20"/>
        <v>22.75</v>
      </c>
      <c r="H56" s="66">
        <f t="shared" si="3"/>
        <v>10.045728777279759</v>
      </c>
      <c r="I56" s="66">
        <f t="shared" si="4"/>
        <v>0.44157049570460483</v>
      </c>
      <c r="J56" s="65">
        <f t="shared" si="21"/>
        <v>0.74590163934426235</v>
      </c>
      <c r="K56" s="66">
        <f t="shared" si="22"/>
        <v>0.32936815663212332</v>
      </c>
      <c r="L56" s="69">
        <f>TTEST($C$55:$F$55,C56:F56,2,2)</f>
        <v>0.25621032786024034</v>
      </c>
      <c r="M56" s="56"/>
      <c r="N56" s="45"/>
      <c r="O56" s="45"/>
      <c r="P56" s="45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</row>
    <row r="57" spans="1:30" x14ac:dyDescent="0.2">
      <c r="A57" s="64"/>
      <c r="B57" s="70" t="s">
        <v>103</v>
      </c>
      <c r="C57" s="58">
        <v>18</v>
      </c>
      <c r="D57" s="58">
        <v>11</v>
      </c>
      <c r="E57" s="58">
        <v>25</v>
      </c>
      <c r="F57" s="58">
        <v>36</v>
      </c>
      <c r="G57" s="65">
        <f t="shared" si="20"/>
        <v>22.5</v>
      </c>
      <c r="H57" s="66">
        <f t="shared" si="3"/>
        <v>10.661457061146317</v>
      </c>
      <c r="I57" s="66">
        <f t="shared" si="4"/>
        <v>0.47384253605094739</v>
      </c>
      <c r="J57" s="65">
        <f t="shared" si="21"/>
        <v>0.73770491803278693</v>
      </c>
      <c r="K57" s="66">
        <f t="shared" si="22"/>
        <v>0.34955596921791204</v>
      </c>
      <c r="L57" s="69">
        <f>TTEST($C$55:$F$55,C57:F57,2,2)</f>
        <v>0.25977668053801517</v>
      </c>
      <c r="M57" s="56"/>
      <c r="N57" s="45"/>
      <c r="O57" s="45"/>
      <c r="P57" s="45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</row>
    <row r="58" spans="1:30" x14ac:dyDescent="0.2">
      <c r="A58" s="64"/>
      <c r="B58" s="70" t="s">
        <v>104</v>
      </c>
      <c r="C58" s="58" t="s">
        <v>119</v>
      </c>
      <c r="D58" s="58">
        <v>21</v>
      </c>
      <c r="E58" s="58">
        <v>25</v>
      </c>
      <c r="F58" s="58">
        <v>21</v>
      </c>
      <c r="G58" s="65">
        <f t="shared" si="20"/>
        <v>22.333333333333332</v>
      </c>
      <c r="H58" s="66">
        <f t="shared" si="3"/>
        <v>2.3094010767585034</v>
      </c>
      <c r="I58" s="66">
        <f t="shared" si="4"/>
        <v>0.10340601836232105</v>
      </c>
      <c r="J58" s="65">
        <f t="shared" si="21"/>
        <v>0.73224043715846987</v>
      </c>
      <c r="K58" s="66">
        <f t="shared" si="22"/>
        <v>7.5718068090442722E-2</v>
      </c>
      <c r="L58" s="69">
        <f>TTEST($C$55:$F$55,C58:F58,2,2)</f>
        <v>0.12234647325914785</v>
      </c>
      <c r="M58" s="56"/>
      <c r="N58" s="45"/>
      <c r="O58" s="45"/>
      <c r="P58" s="45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</row>
    <row r="59" spans="1:30" x14ac:dyDescent="0.2">
      <c r="A59" s="64"/>
      <c r="B59" s="70" t="s">
        <v>106</v>
      </c>
      <c r="C59" s="58">
        <v>81</v>
      </c>
      <c r="D59" s="58">
        <v>127</v>
      </c>
      <c r="E59" s="58">
        <v>104</v>
      </c>
      <c r="F59" s="58">
        <v>131</v>
      </c>
      <c r="G59" s="65">
        <f t="shared" si="20"/>
        <v>110.75</v>
      </c>
      <c r="H59" s="66">
        <f t="shared" si="3"/>
        <v>23.128265535198842</v>
      </c>
      <c r="I59" s="66">
        <f t="shared" si="4"/>
        <v>0.20883309738328526</v>
      </c>
      <c r="J59" s="65">
        <f t="shared" si="21"/>
        <v>3.6311475409836067</v>
      </c>
      <c r="K59" s="66">
        <f t="shared" si="22"/>
        <v>0.75830378803930631</v>
      </c>
      <c r="L59" s="69">
        <f>TTEST($C$55:$F$55,C59:F59,2,2)</f>
        <v>5.6912959216219713E-4</v>
      </c>
      <c r="M59" s="56"/>
      <c r="N59" s="45"/>
      <c r="O59" s="45"/>
      <c r="P59" s="45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</row>
    <row r="60" spans="1:30" ht="15" thickBot="1" x14ac:dyDescent="0.25">
      <c r="A60" s="71"/>
      <c r="B60" s="72" t="s">
        <v>108</v>
      </c>
      <c r="C60" s="52">
        <v>2256</v>
      </c>
      <c r="D60" s="52">
        <v>2440</v>
      </c>
      <c r="E60" s="52">
        <v>2260</v>
      </c>
      <c r="F60" s="52">
        <v>2260</v>
      </c>
      <c r="G60" s="53">
        <f t="shared" si="20"/>
        <v>2304</v>
      </c>
      <c r="H60" s="54">
        <f t="shared" si="3"/>
        <v>90.686272390037075</v>
      </c>
      <c r="I60" s="54">
        <f t="shared" si="4"/>
        <v>3.9360361280398035E-2</v>
      </c>
      <c r="J60" s="53">
        <f t="shared" si="21"/>
        <v>75.540983606557376</v>
      </c>
      <c r="K60" s="54">
        <f t="shared" si="22"/>
        <v>2.9733204062307235</v>
      </c>
      <c r="L60" s="55">
        <f>TTEST($C$55:$F$55,C60:F60,2,2)</f>
        <v>4.3015830706494238E-9</v>
      </c>
      <c r="M60" s="56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</row>
    <row r="61" spans="1:30" ht="15" thickBot="1" x14ac:dyDescent="0.25">
      <c r="A61" s="76"/>
      <c r="B61" s="70"/>
      <c r="C61" s="70"/>
      <c r="G61" s="65"/>
      <c r="H61" s="66"/>
      <c r="I61" s="66"/>
      <c r="J61" s="65"/>
      <c r="K61" s="66"/>
    </row>
    <row r="62" spans="1:30" x14ac:dyDescent="0.2">
      <c r="A62" s="60" t="s">
        <v>120</v>
      </c>
      <c r="B62" s="61"/>
      <c r="C62" s="62" t="s">
        <v>0</v>
      </c>
      <c r="D62" s="62" t="s">
        <v>96</v>
      </c>
      <c r="E62" s="62" t="s">
        <v>97</v>
      </c>
      <c r="F62" s="62" t="s">
        <v>98</v>
      </c>
      <c r="G62" s="63" t="s">
        <v>4</v>
      </c>
      <c r="H62" s="63" t="s">
        <v>5</v>
      </c>
      <c r="I62" s="63" t="s">
        <v>6</v>
      </c>
      <c r="J62" s="63" t="s">
        <v>7</v>
      </c>
      <c r="K62" s="63" t="s">
        <v>8</v>
      </c>
      <c r="L62" s="50" t="s">
        <v>99</v>
      </c>
      <c r="M62" s="45"/>
      <c r="N62" s="45"/>
      <c r="O62" s="45"/>
      <c r="P62" s="45"/>
      <c r="Q62" s="58"/>
      <c r="R62" s="58"/>
      <c r="S62" s="58"/>
      <c r="T62" s="58"/>
    </row>
    <row r="63" spans="1:30" x14ac:dyDescent="0.2">
      <c r="A63" s="64"/>
      <c r="B63" s="42" t="s">
        <v>100</v>
      </c>
      <c r="C63" s="58">
        <v>29</v>
      </c>
      <c r="D63" s="58">
        <v>21</v>
      </c>
      <c r="E63" s="58">
        <v>35</v>
      </c>
      <c r="F63" s="58">
        <v>37</v>
      </c>
      <c r="G63" s="65">
        <f t="shared" ref="G63:G68" si="23">AVERAGE(C63:F63)</f>
        <v>30.5</v>
      </c>
      <c r="H63" s="66">
        <f t="shared" ref="H63:H84" si="24">STDEV(C63:F63)</f>
        <v>7.1879528842826081</v>
      </c>
      <c r="I63" s="66">
        <f t="shared" si="4"/>
        <v>0.23567058636992158</v>
      </c>
      <c r="J63" s="65">
        <f t="shared" ref="J63:J68" si="25">G63/$G$63</f>
        <v>1</v>
      </c>
      <c r="K63" s="66">
        <f t="shared" ref="K63:K68" si="26">I63*J63</f>
        <v>0.23567058636992158</v>
      </c>
      <c r="L63" s="67" t="s">
        <v>101</v>
      </c>
      <c r="M63" s="45"/>
      <c r="N63" s="45"/>
      <c r="O63" s="45"/>
      <c r="P63" s="45"/>
      <c r="Q63" s="58"/>
      <c r="R63" s="58"/>
      <c r="S63" s="58"/>
      <c r="T63" s="58"/>
    </row>
    <row r="64" spans="1:30" x14ac:dyDescent="0.2">
      <c r="A64" s="64"/>
      <c r="B64" s="68" t="s">
        <v>102</v>
      </c>
      <c r="C64" s="58">
        <v>18</v>
      </c>
      <c r="D64" s="58">
        <v>16</v>
      </c>
      <c r="E64" s="58">
        <v>24</v>
      </c>
      <c r="F64" s="58">
        <v>18</v>
      </c>
      <c r="G64" s="65">
        <f t="shared" si="23"/>
        <v>19</v>
      </c>
      <c r="H64" s="66">
        <f t="shared" si="24"/>
        <v>3.4641016151377544</v>
      </c>
      <c r="I64" s="66">
        <f t="shared" si="4"/>
        <v>0.18232113763882918</v>
      </c>
      <c r="J64" s="65">
        <f t="shared" si="25"/>
        <v>0.62295081967213117</v>
      </c>
      <c r="K64" s="66">
        <f t="shared" si="26"/>
        <v>0.11357710213566408</v>
      </c>
      <c r="L64" s="69">
        <f>TTEST($C$63:$F$63,C64:F64,2,2)</f>
        <v>2.7965613073106112E-2</v>
      </c>
      <c r="M64" s="56"/>
      <c r="N64" s="45"/>
      <c r="O64" s="45"/>
      <c r="P64" s="45"/>
    </row>
    <row r="65" spans="1:29" ht="16" x14ac:dyDescent="0.2">
      <c r="A65" s="64"/>
      <c r="B65" s="70" t="s">
        <v>103</v>
      </c>
      <c r="C65" s="58">
        <v>36</v>
      </c>
      <c r="D65" s="58">
        <v>14</v>
      </c>
      <c r="E65" s="58">
        <v>18</v>
      </c>
      <c r="F65" s="58">
        <v>20</v>
      </c>
      <c r="G65" s="65">
        <f t="shared" si="23"/>
        <v>22</v>
      </c>
      <c r="H65" s="66">
        <f t="shared" si="24"/>
        <v>9.6609178307929593</v>
      </c>
      <c r="I65" s="66">
        <f t="shared" si="4"/>
        <v>0.43913262867240727</v>
      </c>
      <c r="J65" s="65">
        <f t="shared" si="25"/>
        <v>0.72131147540983609</v>
      </c>
      <c r="K65" s="66">
        <f t="shared" si="26"/>
        <v>0.31675140428829379</v>
      </c>
      <c r="L65" s="69">
        <f>TTEST($C$63:$F$63,C65:F65,2,2)</f>
        <v>0.20771478015265477</v>
      </c>
      <c r="M65" s="56"/>
      <c r="N65" s="45"/>
      <c r="O65" s="45"/>
      <c r="P65" s="45"/>
      <c r="R65" s="77"/>
    </row>
    <row r="66" spans="1:29" x14ac:dyDescent="0.2">
      <c r="A66" s="64"/>
      <c r="B66" s="70" t="s">
        <v>104</v>
      </c>
      <c r="C66" s="58">
        <v>21</v>
      </c>
      <c r="D66" s="58">
        <v>37</v>
      </c>
      <c r="E66" s="58" t="s">
        <v>105</v>
      </c>
      <c r="F66" s="58">
        <v>41</v>
      </c>
      <c r="G66" s="65">
        <f t="shared" si="23"/>
        <v>33</v>
      </c>
      <c r="H66" s="66">
        <f t="shared" si="24"/>
        <v>10.583005244258363</v>
      </c>
      <c r="I66" s="66">
        <f t="shared" si="4"/>
        <v>0.32069712861388977</v>
      </c>
      <c r="J66" s="65">
        <f t="shared" si="25"/>
        <v>1.0819672131147542</v>
      </c>
      <c r="K66" s="66">
        <f t="shared" si="26"/>
        <v>0.34698377850027423</v>
      </c>
      <c r="L66" s="69">
        <f>TTEST($C$63:$F$63,C66:F66,2,2)</f>
        <v>0.72236706859523514</v>
      </c>
      <c r="M66" s="56"/>
      <c r="N66" s="45"/>
      <c r="O66" s="45"/>
      <c r="P66" s="45"/>
      <c r="S66" s="78"/>
    </row>
    <row r="67" spans="1:29" x14ac:dyDescent="0.2">
      <c r="A67" s="64"/>
      <c r="B67" s="70" t="s">
        <v>106</v>
      </c>
      <c r="C67" s="58">
        <v>68</v>
      </c>
      <c r="D67" s="58">
        <v>74</v>
      </c>
      <c r="E67" s="58">
        <v>68</v>
      </c>
      <c r="F67" s="58">
        <v>70</v>
      </c>
      <c r="G67" s="65">
        <f t="shared" si="23"/>
        <v>70</v>
      </c>
      <c r="H67" s="66">
        <f t="shared" si="24"/>
        <v>2.8284271247461903</v>
      </c>
      <c r="I67" s="66">
        <f t="shared" si="4"/>
        <v>4.0406101782088436E-2</v>
      </c>
      <c r="J67" s="65">
        <f t="shared" si="25"/>
        <v>2.2950819672131146</v>
      </c>
      <c r="K67" s="66">
        <f t="shared" si="26"/>
        <v>9.2735315565448867E-2</v>
      </c>
      <c r="L67" s="69">
        <f>TTEST($C$63:$F$63,C67:F67,2,2)</f>
        <v>5.0945303876509399E-5</v>
      </c>
      <c r="M67" s="56"/>
      <c r="N67" s="45"/>
      <c r="O67" s="45"/>
      <c r="P67" s="45"/>
      <c r="S67" s="78"/>
    </row>
    <row r="68" spans="1:29" ht="15" thickBot="1" x14ac:dyDescent="0.25">
      <c r="A68" s="71"/>
      <c r="B68" s="72" t="s">
        <v>108</v>
      </c>
      <c r="C68" s="52">
        <v>1309</v>
      </c>
      <c r="D68" s="52">
        <v>1233</v>
      </c>
      <c r="E68" s="52">
        <v>1230</v>
      </c>
      <c r="F68" s="52">
        <v>1209</v>
      </c>
      <c r="G68" s="53">
        <f t="shared" si="23"/>
        <v>1245.25</v>
      </c>
      <c r="H68" s="54">
        <f t="shared" si="24"/>
        <v>43.820657229210973</v>
      </c>
      <c r="I68" s="54">
        <f t="shared" si="4"/>
        <v>3.5190248728537217E-2</v>
      </c>
      <c r="J68" s="53">
        <f t="shared" si="25"/>
        <v>40.827868852459019</v>
      </c>
      <c r="K68" s="54">
        <f t="shared" si="26"/>
        <v>1.4367428599741303</v>
      </c>
      <c r="L68" s="55">
        <f>TTEST($C$63:$F$63,C68:F68,2,2)</f>
        <v>2.5037160867984689E-9</v>
      </c>
      <c r="M68" s="56"/>
      <c r="S68" s="78"/>
    </row>
    <row r="69" spans="1:29" ht="15" thickBot="1" x14ac:dyDescent="0.25">
      <c r="A69" s="78"/>
      <c r="G69" s="65"/>
      <c r="H69" s="66"/>
      <c r="I69" s="66"/>
      <c r="J69" s="65"/>
      <c r="K69" s="66"/>
      <c r="S69" s="78"/>
    </row>
    <row r="70" spans="1:29" x14ac:dyDescent="0.2">
      <c r="A70" s="60" t="s">
        <v>121</v>
      </c>
      <c r="B70" s="61"/>
      <c r="C70" s="62" t="s">
        <v>0</v>
      </c>
      <c r="D70" s="62" t="s">
        <v>96</v>
      </c>
      <c r="E70" s="62" t="s">
        <v>97</v>
      </c>
      <c r="F70" s="62" t="s">
        <v>98</v>
      </c>
      <c r="G70" s="63" t="s">
        <v>4</v>
      </c>
      <c r="H70" s="63" t="s">
        <v>5</v>
      </c>
      <c r="I70" s="63" t="s">
        <v>6</v>
      </c>
      <c r="J70" s="63" t="s">
        <v>7</v>
      </c>
      <c r="K70" s="63" t="s">
        <v>8</v>
      </c>
      <c r="L70" s="50" t="s">
        <v>99</v>
      </c>
      <c r="M70" s="45"/>
      <c r="N70" s="45"/>
      <c r="O70" s="45"/>
      <c r="P70" s="45"/>
      <c r="S70" s="78"/>
    </row>
    <row r="71" spans="1:29" x14ac:dyDescent="0.2">
      <c r="A71" s="64"/>
      <c r="B71" s="42" t="s">
        <v>100</v>
      </c>
      <c r="C71" s="58">
        <v>29</v>
      </c>
      <c r="D71" s="58">
        <v>21</v>
      </c>
      <c r="E71" s="58">
        <v>35</v>
      </c>
      <c r="F71" s="58">
        <v>37</v>
      </c>
      <c r="G71" s="65">
        <f t="shared" ref="G71:G76" si="27">AVERAGE(C71:F71)</f>
        <v>30.5</v>
      </c>
      <c r="H71" s="66">
        <f t="shared" si="24"/>
        <v>7.1879528842826081</v>
      </c>
      <c r="I71" s="66">
        <f t="shared" si="4"/>
        <v>0.23567058636992158</v>
      </c>
      <c r="J71" s="65">
        <f t="shared" ref="J71:J76" si="28">G71/$G$71</f>
        <v>1</v>
      </c>
      <c r="K71" s="66">
        <f t="shared" ref="K71:K76" si="29">I71*J71</f>
        <v>0.23567058636992158</v>
      </c>
      <c r="L71" s="67" t="s">
        <v>101</v>
      </c>
      <c r="M71" s="45"/>
      <c r="N71" s="45"/>
      <c r="O71" s="45"/>
      <c r="P71" s="45"/>
      <c r="S71" s="78"/>
    </row>
    <row r="72" spans="1:29" x14ac:dyDescent="0.2">
      <c r="A72" s="64"/>
      <c r="B72" s="68" t="s">
        <v>102</v>
      </c>
      <c r="C72" s="58">
        <v>15</v>
      </c>
      <c r="D72" s="58">
        <v>26</v>
      </c>
      <c r="E72" s="58">
        <v>9</v>
      </c>
      <c r="F72" s="58">
        <v>25</v>
      </c>
      <c r="G72" s="65">
        <f t="shared" si="27"/>
        <v>18.75</v>
      </c>
      <c r="H72" s="66">
        <f t="shared" si="24"/>
        <v>8.1802607945386843</v>
      </c>
      <c r="I72" s="66">
        <f t="shared" si="4"/>
        <v>0.4362805757087298</v>
      </c>
      <c r="J72" s="65">
        <f t="shared" si="28"/>
        <v>0.61475409836065575</v>
      </c>
      <c r="K72" s="66">
        <f t="shared" si="29"/>
        <v>0.26820527195208799</v>
      </c>
      <c r="L72" s="69">
        <f>TTEST($C$71:$F$71,C72:F72,2,2)</f>
        <v>7.4279242515475505E-2</v>
      </c>
      <c r="M72" s="56"/>
      <c r="N72" s="45"/>
      <c r="O72" s="45"/>
      <c r="P72" s="45"/>
      <c r="S72" s="78"/>
    </row>
    <row r="73" spans="1:29" x14ac:dyDescent="0.2">
      <c r="A73" s="64"/>
      <c r="B73" s="70" t="s">
        <v>103</v>
      </c>
      <c r="C73" s="58">
        <v>1</v>
      </c>
      <c r="D73" s="58">
        <v>16</v>
      </c>
      <c r="E73" s="58">
        <v>26</v>
      </c>
      <c r="F73" s="58">
        <v>8</v>
      </c>
      <c r="G73" s="65">
        <f t="shared" si="27"/>
        <v>12.75</v>
      </c>
      <c r="H73" s="66">
        <f t="shared" si="24"/>
        <v>10.750968948580091</v>
      </c>
      <c r="I73" s="66">
        <f t="shared" si="4"/>
        <v>0.84321325086902676</v>
      </c>
      <c r="J73" s="65">
        <f t="shared" si="28"/>
        <v>0.41803278688524592</v>
      </c>
      <c r="K73" s="66">
        <f t="shared" si="29"/>
        <v>0.35249078519934729</v>
      </c>
      <c r="L73" s="69">
        <f>TTEST($C$71:$F$71,C73:F73,2,2)</f>
        <v>3.3512102958621552E-2</v>
      </c>
      <c r="M73" s="56"/>
      <c r="N73" s="45"/>
      <c r="O73" s="45"/>
      <c r="P73" s="45"/>
    </row>
    <row r="74" spans="1:29" x14ac:dyDescent="0.2">
      <c r="A74" s="64"/>
      <c r="B74" s="70" t="s">
        <v>104</v>
      </c>
      <c r="C74" s="58">
        <v>44</v>
      </c>
      <c r="D74" s="58">
        <v>33</v>
      </c>
      <c r="E74" s="58">
        <v>36</v>
      </c>
      <c r="F74" s="58">
        <v>45</v>
      </c>
      <c r="G74" s="65">
        <f t="shared" si="27"/>
        <v>39.5</v>
      </c>
      <c r="H74" s="66">
        <f t="shared" si="24"/>
        <v>5.9160797830996161</v>
      </c>
      <c r="I74" s="66">
        <f t="shared" si="4"/>
        <v>0.14977417172404092</v>
      </c>
      <c r="J74" s="65">
        <f t="shared" si="28"/>
        <v>1.2950819672131149</v>
      </c>
      <c r="K74" s="66">
        <f t="shared" si="29"/>
        <v>0.19396982895408579</v>
      </c>
      <c r="L74" s="69">
        <f>TTEST($C$71:$F$71,C74:F74,2,2)</f>
        <v>0.10134975348168856</v>
      </c>
      <c r="M74" s="56"/>
      <c r="N74" s="45"/>
      <c r="O74" s="45"/>
      <c r="P74" s="45"/>
      <c r="R74" s="41"/>
    </row>
    <row r="75" spans="1:29" x14ac:dyDescent="0.2">
      <c r="A75" s="64"/>
      <c r="B75" s="70" t="s">
        <v>106</v>
      </c>
      <c r="C75" s="58">
        <v>447</v>
      </c>
      <c r="D75" s="58">
        <v>452</v>
      </c>
      <c r="E75" s="58">
        <v>490</v>
      </c>
      <c r="F75" s="58">
        <v>550</v>
      </c>
      <c r="G75" s="65">
        <f t="shared" si="27"/>
        <v>484.75</v>
      </c>
      <c r="H75" s="66">
        <f t="shared" si="24"/>
        <v>47.549097432723855</v>
      </c>
      <c r="I75" s="66">
        <f t="shared" si="4"/>
        <v>9.8089937973643848E-2</v>
      </c>
      <c r="J75" s="65">
        <f t="shared" si="28"/>
        <v>15.89344262295082</v>
      </c>
      <c r="K75" s="66">
        <f t="shared" si="29"/>
        <v>1.5589868010729133</v>
      </c>
      <c r="L75" s="69">
        <f>TTEST($C$71:$F$71,C75:F75,2,2)</f>
        <v>1.421138957558355E-6</v>
      </c>
      <c r="M75" s="56"/>
      <c r="N75" s="45"/>
      <c r="O75" s="45"/>
      <c r="P75" s="45"/>
      <c r="R75" s="41"/>
    </row>
    <row r="76" spans="1:29" ht="15" thickBot="1" x14ac:dyDescent="0.25">
      <c r="A76" s="71"/>
      <c r="B76" s="72" t="s">
        <v>108</v>
      </c>
      <c r="C76" s="52">
        <v>18186</v>
      </c>
      <c r="D76" s="52">
        <v>16930</v>
      </c>
      <c r="E76" s="52">
        <v>18450</v>
      </c>
      <c r="F76" s="52">
        <v>17792</v>
      </c>
      <c r="G76" s="53">
        <f t="shared" si="27"/>
        <v>17839.5</v>
      </c>
      <c r="H76" s="54">
        <f t="shared" si="24"/>
        <v>663.88226867921901</v>
      </c>
      <c r="I76" s="54">
        <f t="shared" ref="I76:I94" si="30">H76/G76</f>
        <v>3.7214174650591049E-2</v>
      </c>
      <c r="J76" s="53">
        <f t="shared" si="28"/>
        <v>584.90163934426232</v>
      </c>
      <c r="K76" s="54">
        <f t="shared" si="29"/>
        <v>21.766631759974395</v>
      </c>
      <c r="L76" s="55">
        <f>TTEST($C$71:$F$71,C76:F76,2,2)</f>
        <v>2.8158630777289652E-9</v>
      </c>
      <c r="M76" s="56"/>
      <c r="R76" s="41"/>
    </row>
    <row r="77" spans="1:29" ht="15" thickBot="1" x14ac:dyDescent="0.25">
      <c r="G77" s="79"/>
      <c r="H77" s="66"/>
      <c r="I77" s="66"/>
      <c r="J77" s="65"/>
      <c r="K77" s="66"/>
      <c r="N77" s="41"/>
      <c r="R77" s="41"/>
    </row>
    <row r="78" spans="1:29" x14ac:dyDescent="0.2">
      <c r="A78" s="60" t="s">
        <v>122</v>
      </c>
      <c r="B78" s="61"/>
      <c r="C78" s="62" t="s">
        <v>0</v>
      </c>
      <c r="D78" s="62" t="s">
        <v>96</v>
      </c>
      <c r="E78" s="62" t="s">
        <v>97</v>
      </c>
      <c r="F78" s="62" t="s">
        <v>98</v>
      </c>
      <c r="G78" s="63" t="s">
        <v>4</v>
      </c>
      <c r="H78" s="63" t="s">
        <v>5</v>
      </c>
      <c r="I78" s="63" t="s">
        <v>6</v>
      </c>
      <c r="J78" s="63" t="s">
        <v>7</v>
      </c>
      <c r="K78" s="63" t="s">
        <v>8</v>
      </c>
      <c r="L78" s="50" t="s">
        <v>99</v>
      </c>
      <c r="M78" s="45"/>
      <c r="N78" s="45"/>
      <c r="O78" s="45"/>
      <c r="P78" s="45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</row>
    <row r="79" spans="1:29" x14ac:dyDescent="0.2">
      <c r="A79" s="64"/>
      <c r="B79" s="42" t="s">
        <v>100</v>
      </c>
      <c r="C79" s="58">
        <v>63</v>
      </c>
      <c r="D79" s="58">
        <v>35</v>
      </c>
      <c r="E79" s="58">
        <v>44</v>
      </c>
      <c r="F79" s="58">
        <v>34</v>
      </c>
      <c r="G79" s="65">
        <f t="shared" ref="G79:G84" si="31">AVERAGE(C79:F79)</f>
        <v>44</v>
      </c>
      <c r="H79" s="66">
        <f t="shared" si="24"/>
        <v>13.4412301024373</v>
      </c>
      <c r="I79" s="66">
        <f t="shared" si="30"/>
        <v>0.30548250232812046</v>
      </c>
      <c r="J79" s="65">
        <f t="shared" ref="J79:J84" si="32">G79/$G$79</f>
        <v>1</v>
      </c>
      <c r="K79" s="66">
        <f t="shared" ref="K79:K84" si="33">I79*J79</f>
        <v>0.30548250232812046</v>
      </c>
      <c r="L79" s="67" t="s">
        <v>101</v>
      </c>
      <c r="M79" s="45"/>
      <c r="N79" s="45"/>
      <c r="O79" s="45"/>
      <c r="P79" s="45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</row>
    <row r="80" spans="1:29" x14ac:dyDescent="0.2">
      <c r="A80" s="64"/>
      <c r="B80" s="68" t="s">
        <v>102</v>
      </c>
      <c r="C80" s="58">
        <v>18</v>
      </c>
      <c r="D80" s="58">
        <v>25</v>
      </c>
      <c r="E80" s="58">
        <v>15</v>
      </c>
      <c r="F80" s="58">
        <v>26</v>
      </c>
      <c r="G80" s="65">
        <f t="shared" si="31"/>
        <v>21</v>
      </c>
      <c r="H80" s="66">
        <f t="shared" si="24"/>
        <v>5.3541261347363367</v>
      </c>
      <c r="I80" s="66">
        <f t="shared" si="30"/>
        <v>0.25495838736839699</v>
      </c>
      <c r="J80" s="65">
        <f t="shared" si="32"/>
        <v>0.47727272727272729</v>
      </c>
      <c r="K80" s="66">
        <f t="shared" si="33"/>
        <v>0.12168468488037129</v>
      </c>
      <c r="L80" s="69">
        <f>TTEST($C$79:$F$79,C80:F80,2,2)</f>
        <v>1.9091510567072933E-2</v>
      </c>
      <c r="M80" s="56"/>
      <c r="N80" s="45"/>
      <c r="O80" s="45"/>
      <c r="P80" s="45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</row>
    <row r="81" spans="1:29" x14ac:dyDescent="0.2">
      <c r="A81" s="64"/>
      <c r="B81" s="70" t="s">
        <v>103</v>
      </c>
      <c r="C81" s="58">
        <v>10</v>
      </c>
      <c r="D81" s="58">
        <v>30</v>
      </c>
      <c r="E81" s="58">
        <v>8</v>
      </c>
      <c r="F81" s="58">
        <v>8</v>
      </c>
      <c r="G81" s="65">
        <f t="shared" si="31"/>
        <v>14</v>
      </c>
      <c r="H81" s="66">
        <f t="shared" si="24"/>
        <v>10.708252269472673</v>
      </c>
      <c r="I81" s="66">
        <f t="shared" si="30"/>
        <v>0.76487516210519091</v>
      </c>
      <c r="J81" s="65">
        <f t="shared" si="32"/>
        <v>0.31818181818181818</v>
      </c>
      <c r="K81" s="66">
        <f t="shared" si="33"/>
        <v>0.24336936976074255</v>
      </c>
      <c r="L81" s="69">
        <f>TTEST($C$79:$F$79,C81:F81,2,2)</f>
        <v>1.2961830471055395E-2</v>
      </c>
      <c r="M81" s="56"/>
      <c r="N81" s="45"/>
      <c r="O81" s="45"/>
      <c r="P81" s="45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</row>
    <row r="82" spans="1:29" x14ac:dyDescent="0.2">
      <c r="A82" s="64"/>
      <c r="B82" s="70" t="s">
        <v>104</v>
      </c>
      <c r="C82" s="58">
        <v>32</v>
      </c>
      <c r="D82" s="58">
        <v>28</v>
      </c>
      <c r="E82" s="58">
        <v>41</v>
      </c>
      <c r="F82" s="58" t="s">
        <v>123</v>
      </c>
      <c r="G82" s="65">
        <f t="shared" si="31"/>
        <v>33.666666666666664</v>
      </c>
      <c r="H82" s="66">
        <f t="shared" si="24"/>
        <v>6.6583281184793872</v>
      </c>
      <c r="I82" s="66">
        <f t="shared" si="30"/>
        <v>0.19777212233107092</v>
      </c>
      <c r="J82" s="65">
        <f t="shared" si="32"/>
        <v>0.76515151515151514</v>
      </c>
      <c r="K82" s="66">
        <f t="shared" si="33"/>
        <v>0.15132563905634971</v>
      </c>
      <c r="L82" s="69">
        <f>TTEST($C$79:$F$79,C82:F82,2,2)</f>
        <v>0.28223702284113689</v>
      </c>
      <c r="M82" s="56"/>
      <c r="N82" s="45"/>
      <c r="O82" s="45"/>
      <c r="P82" s="45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</row>
    <row r="83" spans="1:29" x14ac:dyDescent="0.2">
      <c r="A83" s="64"/>
      <c r="B83" s="70" t="s">
        <v>106</v>
      </c>
      <c r="C83" s="58">
        <v>72</v>
      </c>
      <c r="D83" s="58">
        <v>56</v>
      </c>
      <c r="E83" s="58">
        <v>53</v>
      </c>
      <c r="F83" s="58">
        <v>51</v>
      </c>
      <c r="G83" s="65">
        <f t="shared" si="31"/>
        <v>58</v>
      </c>
      <c r="H83" s="66">
        <f t="shared" si="24"/>
        <v>9.556847457887633</v>
      </c>
      <c r="I83" s="66">
        <f t="shared" si="30"/>
        <v>0.1647732320325454</v>
      </c>
      <c r="J83" s="65">
        <f t="shared" si="32"/>
        <v>1.3181818181818181</v>
      </c>
      <c r="K83" s="66">
        <f t="shared" si="33"/>
        <v>0.2172010785883553</v>
      </c>
      <c r="L83" s="69">
        <f>TTEST($C$79:$F$79,C83:F83,2,2)</f>
        <v>0.14047542349311398</v>
      </c>
      <c r="M83" s="56"/>
      <c r="N83" s="45"/>
      <c r="O83" s="45"/>
      <c r="P83" s="45"/>
      <c r="AA83" s="58"/>
      <c r="AB83" s="58"/>
      <c r="AC83" s="58"/>
    </row>
    <row r="84" spans="1:29" ht="15" thickBot="1" x14ac:dyDescent="0.25">
      <c r="A84" s="80"/>
      <c r="B84" s="72" t="s">
        <v>108</v>
      </c>
      <c r="C84" s="52">
        <v>1117</v>
      </c>
      <c r="D84" s="52">
        <v>868</v>
      </c>
      <c r="E84" s="52">
        <v>1036</v>
      </c>
      <c r="F84" s="52">
        <v>835</v>
      </c>
      <c r="G84" s="53">
        <f t="shared" si="31"/>
        <v>964</v>
      </c>
      <c r="H84" s="54">
        <f t="shared" si="24"/>
        <v>134.7219358530748</v>
      </c>
      <c r="I84" s="54">
        <f t="shared" si="30"/>
        <v>0.1397530454907415</v>
      </c>
      <c r="J84" s="53">
        <f t="shared" si="32"/>
        <v>21.90909090909091</v>
      </c>
      <c r="K84" s="54">
        <f t="shared" si="33"/>
        <v>3.061862178478973</v>
      </c>
      <c r="L84" s="55">
        <f>TTEST($C$79:$F$79,C84:F84,2,2)</f>
        <v>9.8507944706603158E-6</v>
      </c>
      <c r="M84" s="56"/>
      <c r="R84" s="58"/>
      <c r="S84" s="58"/>
      <c r="T84" s="58"/>
      <c r="U84" s="58"/>
      <c r="Z84" s="58"/>
    </row>
    <row r="85" spans="1:29" ht="15" thickBot="1" x14ac:dyDescent="0.25">
      <c r="G85" s="65"/>
      <c r="H85" s="66"/>
      <c r="I85" s="66"/>
      <c r="J85" s="65"/>
      <c r="K85" s="66"/>
      <c r="L85" s="56"/>
      <c r="M85" s="56"/>
      <c r="R85" s="58"/>
      <c r="S85" s="58"/>
      <c r="T85" s="58"/>
      <c r="U85" s="58"/>
    </row>
    <row r="86" spans="1:29" x14ac:dyDescent="0.2">
      <c r="A86" s="81" t="s">
        <v>124</v>
      </c>
      <c r="B86" s="61"/>
      <c r="C86" s="62" t="s">
        <v>0</v>
      </c>
      <c r="D86" s="62" t="s">
        <v>96</v>
      </c>
      <c r="E86" s="62" t="s">
        <v>97</v>
      </c>
      <c r="F86" s="62" t="s">
        <v>98</v>
      </c>
      <c r="G86" s="63" t="s">
        <v>4</v>
      </c>
      <c r="H86" s="63" t="s">
        <v>5</v>
      </c>
      <c r="I86" s="63" t="s">
        <v>6</v>
      </c>
      <c r="J86" s="63" t="s">
        <v>7</v>
      </c>
      <c r="K86" s="63" t="s">
        <v>8</v>
      </c>
      <c r="L86" s="50" t="s">
        <v>99</v>
      </c>
      <c r="M86" s="56"/>
      <c r="R86" s="58"/>
      <c r="S86" s="58"/>
      <c r="T86" s="58"/>
      <c r="U86" s="58"/>
    </row>
    <row r="87" spans="1:29" x14ac:dyDescent="0.2">
      <c r="A87" s="82"/>
      <c r="B87" s="42" t="s">
        <v>100</v>
      </c>
      <c r="C87" s="58">
        <v>18</v>
      </c>
      <c r="D87" s="58">
        <v>27</v>
      </c>
      <c r="E87" s="58">
        <v>27</v>
      </c>
      <c r="F87" s="58">
        <v>20</v>
      </c>
      <c r="G87" s="65">
        <f t="shared" ref="G87:G92" si="34">AVERAGE(C87:F87)</f>
        <v>23</v>
      </c>
      <c r="H87" s="83">
        <f t="shared" ref="H87:H92" si="35">STDEV(C87:F87)</f>
        <v>4.6904157598234297</v>
      </c>
      <c r="I87" s="84">
        <f t="shared" ref="I87:I92" si="36">H87/G87</f>
        <v>0.20393111999232302</v>
      </c>
      <c r="J87" s="65">
        <f>G87/$G$87</f>
        <v>1</v>
      </c>
      <c r="K87" s="85">
        <f t="shared" ref="K87:K92" si="37">I87*J87</f>
        <v>0.20393111999232302</v>
      </c>
      <c r="L87" s="86" t="s">
        <v>93</v>
      </c>
    </row>
    <row r="88" spans="1:29" x14ac:dyDescent="0.2">
      <c r="A88" s="82"/>
      <c r="B88" s="68" t="s">
        <v>102</v>
      </c>
      <c r="C88" s="58">
        <v>19</v>
      </c>
      <c r="D88" s="58">
        <v>25</v>
      </c>
      <c r="E88" s="58">
        <v>31</v>
      </c>
      <c r="F88" s="58">
        <v>16</v>
      </c>
      <c r="G88" s="65">
        <f t="shared" si="34"/>
        <v>22.75</v>
      </c>
      <c r="H88" s="83">
        <f t="shared" si="35"/>
        <v>6.6520673478250352</v>
      </c>
      <c r="I88" s="84">
        <f t="shared" si="36"/>
        <v>0.29239856473956199</v>
      </c>
      <c r="J88" s="65">
        <f t="shared" ref="J88:J92" si="38">G88/$G$87</f>
        <v>0.98913043478260865</v>
      </c>
      <c r="K88" s="85">
        <f t="shared" si="37"/>
        <v>0.28922031947065369</v>
      </c>
      <c r="L88" s="86">
        <f t="shared" ref="L88:L92" si="39">_xlfn.T.TEST(C88:F88,$B$20:$E$20,2,2)</f>
        <v>3.5353103544215123E-10</v>
      </c>
    </row>
    <row r="89" spans="1:29" x14ac:dyDescent="0.2">
      <c r="A89" s="82"/>
      <c r="B89" s="70" t="s">
        <v>103</v>
      </c>
      <c r="C89" s="58">
        <v>20</v>
      </c>
      <c r="D89" s="58">
        <v>30</v>
      </c>
      <c r="E89" s="58">
        <v>17</v>
      </c>
      <c r="F89" s="58">
        <v>25</v>
      </c>
      <c r="G89" s="65">
        <f t="shared" si="34"/>
        <v>23</v>
      </c>
      <c r="H89" s="83">
        <f t="shared" si="35"/>
        <v>5.715476066494082</v>
      </c>
      <c r="I89" s="84">
        <f t="shared" si="36"/>
        <v>0.24849895941278619</v>
      </c>
      <c r="J89" s="65">
        <f t="shared" si="38"/>
        <v>1</v>
      </c>
      <c r="K89" s="85">
        <f t="shared" si="37"/>
        <v>0.24849895941278619</v>
      </c>
      <c r="L89" s="86">
        <f t="shared" si="39"/>
        <v>3.5327008860412822E-10</v>
      </c>
    </row>
    <row r="90" spans="1:29" x14ac:dyDescent="0.2">
      <c r="A90" s="82"/>
      <c r="B90" s="70" t="s">
        <v>104</v>
      </c>
      <c r="C90" s="58">
        <v>94</v>
      </c>
      <c r="D90" s="58">
        <v>61</v>
      </c>
      <c r="E90" s="58">
        <v>90</v>
      </c>
      <c r="F90" s="58">
        <v>80</v>
      </c>
      <c r="G90" s="65">
        <f t="shared" si="34"/>
        <v>81.25</v>
      </c>
      <c r="H90" s="83">
        <f t="shared" si="35"/>
        <v>14.728091073410249</v>
      </c>
      <c r="I90" s="84">
        <f t="shared" si="36"/>
        <v>0.18126881321120308</v>
      </c>
      <c r="J90" s="65">
        <f t="shared" si="38"/>
        <v>3.5326086956521738</v>
      </c>
      <c r="K90" s="85">
        <f t="shared" si="37"/>
        <v>0.64035178580044572</v>
      </c>
      <c r="L90" s="86">
        <f t="shared" si="39"/>
        <v>3.6465813319000715E-10</v>
      </c>
    </row>
    <row r="91" spans="1:29" x14ac:dyDescent="0.2">
      <c r="A91" s="82"/>
      <c r="B91" s="70" t="s">
        <v>106</v>
      </c>
      <c r="C91" s="58">
        <v>210</v>
      </c>
      <c r="D91" s="58">
        <v>208</v>
      </c>
      <c r="E91" s="58">
        <v>241</v>
      </c>
      <c r="F91" s="58">
        <v>275</v>
      </c>
      <c r="G91" s="65">
        <f t="shared" si="34"/>
        <v>233.5</v>
      </c>
      <c r="H91" s="83">
        <f t="shared" si="35"/>
        <v>31.522478751942504</v>
      </c>
      <c r="I91" s="84">
        <f t="shared" si="36"/>
        <v>0.1349999090018951</v>
      </c>
      <c r="J91" s="65">
        <f t="shared" si="38"/>
        <v>10.152173913043478</v>
      </c>
      <c r="K91" s="85">
        <f t="shared" si="37"/>
        <v>1.3705425544322829</v>
      </c>
      <c r="L91" s="86">
        <f t="shared" si="39"/>
        <v>4.0435815077645181E-10</v>
      </c>
    </row>
    <row r="92" spans="1:29" ht="15" thickBot="1" x14ac:dyDescent="0.25">
      <c r="A92" s="80"/>
      <c r="B92" s="72" t="s">
        <v>108</v>
      </c>
      <c r="C92" s="87">
        <v>712</v>
      </c>
      <c r="D92" s="87">
        <v>568</v>
      </c>
      <c r="E92" s="87">
        <v>620</v>
      </c>
      <c r="F92" s="87">
        <v>698</v>
      </c>
      <c r="G92" s="53">
        <f t="shared" si="34"/>
        <v>649.5</v>
      </c>
      <c r="H92" s="88">
        <f t="shared" si="35"/>
        <v>67.751998740504575</v>
      </c>
      <c r="I92" s="89">
        <f t="shared" si="36"/>
        <v>0.10431408582063829</v>
      </c>
      <c r="J92" s="53">
        <f t="shared" si="38"/>
        <v>28.239130434782609</v>
      </c>
      <c r="K92" s="90">
        <f t="shared" si="37"/>
        <v>2.945739075674112</v>
      </c>
      <c r="L92" s="91">
        <f t="shared" si="39"/>
        <v>5.8731414700244428E-10</v>
      </c>
    </row>
    <row r="96" spans="1:29" x14ac:dyDescent="0.2">
      <c r="G96" s="59"/>
      <c r="H96" s="59"/>
      <c r="I96" s="59"/>
      <c r="J96" s="59"/>
    </row>
    <row r="104" spans="8:8" x14ac:dyDescent="0.2">
      <c r="H104" s="4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69C1-6DB2-B84D-95E9-EA4B14B1E531}">
  <sheetPr>
    <pageSetUpPr fitToPage="1"/>
  </sheetPr>
  <dimension ref="A1:S21"/>
  <sheetViews>
    <sheetView topLeftCell="F1" workbookViewId="0">
      <selection activeCell="O35" sqref="O35"/>
    </sheetView>
  </sheetViews>
  <sheetFormatPr baseColWidth="10" defaultColWidth="8.83203125" defaultRowHeight="13" x14ac:dyDescent="0.15"/>
  <cols>
    <col min="1" max="1" width="15.1640625" style="93" customWidth="1"/>
    <col min="2" max="16384" width="8.83203125" style="93"/>
  </cols>
  <sheetData>
    <row r="1" spans="1:19" ht="16" x14ac:dyDescent="0.2">
      <c r="A1" s="102" t="s">
        <v>149</v>
      </c>
      <c r="B1" s="103"/>
      <c r="C1" s="103"/>
      <c r="D1" s="103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19.22</v>
      </c>
      <c r="C4" s="94">
        <v>19.32</v>
      </c>
      <c r="D4" s="94">
        <v>19.29</v>
      </c>
      <c r="E4" s="100">
        <f t="shared" ref="E4:E7" si="0">AVERAGE(B4:D4)</f>
        <v>19.276666666666667</v>
      </c>
      <c r="F4" s="101">
        <f t="shared" ref="F4:F7" si="1">STDEV(B4:D4)</f>
        <v>5.1316014394469478E-2</v>
      </c>
      <c r="G4" s="94">
        <v>20.52</v>
      </c>
      <c r="H4" s="94">
        <v>20.5</v>
      </c>
      <c r="I4" s="94">
        <v>20.49</v>
      </c>
      <c r="J4" s="100">
        <f t="shared" ref="J4:J7" si="2">AVERAGE(G4:I4)</f>
        <v>20.50333333333333</v>
      </c>
      <c r="K4" s="101">
        <f t="shared" ref="K4:K7" si="3">STDEV(G4:I4)</f>
        <v>1.5275252316519916E-2</v>
      </c>
      <c r="L4" s="101">
        <f t="shared" ref="L4:L7" si="4">J4-E4</f>
        <v>1.226666666666663</v>
      </c>
      <c r="M4" s="101">
        <f t="shared" ref="M4:M7" si="5">SQRT(F4*F4+K4*K4)</f>
        <v>5.3541261347364102E-2</v>
      </c>
      <c r="N4" s="101">
        <f t="shared" ref="N4:N7" si="6">L4-$L$4</f>
        <v>0</v>
      </c>
      <c r="O4" s="101">
        <f>M4</f>
        <v>5.3541261347364102E-2</v>
      </c>
      <c r="P4" s="100">
        <f t="shared" ref="P4:P7" si="7">2^-N4</f>
        <v>1</v>
      </c>
      <c r="Q4" s="101">
        <f>2^-(N4-O4)</f>
        <v>1.0378092223417559</v>
      </c>
      <c r="R4" s="101">
        <f t="shared" ref="R4:R7" si="8">2^-(N4+O4)</f>
        <v>0.96356823438469585</v>
      </c>
      <c r="S4" s="101">
        <f t="shared" ref="S4:S7" si="9">0.5*(Q4-R4)</f>
        <v>3.7120493978530011E-2</v>
      </c>
    </row>
    <row r="5" spans="1:19" x14ac:dyDescent="0.15">
      <c r="A5" s="99" t="s">
        <v>137</v>
      </c>
      <c r="B5" s="94">
        <v>19.579999999999998</v>
      </c>
      <c r="C5" s="94">
        <v>19.57</v>
      </c>
      <c r="D5" s="94">
        <v>19.559999999999999</v>
      </c>
      <c r="E5" s="100">
        <f t="shared" si="0"/>
        <v>19.569999999999997</v>
      </c>
      <c r="F5" s="101">
        <f t="shared" si="1"/>
        <v>9.9999999999997868E-3</v>
      </c>
      <c r="G5" s="94" t="s">
        <v>150</v>
      </c>
      <c r="H5" s="94">
        <v>17.71</v>
      </c>
      <c r="I5" s="94">
        <v>17.760000000000002</v>
      </c>
      <c r="J5" s="100">
        <f t="shared" si="2"/>
        <v>17.734999999999999</v>
      </c>
      <c r="K5" s="101">
        <f t="shared" si="3"/>
        <v>3.5355339059327882E-2</v>
      </c>
      <c r="L5" s="101">
        <f t="shared" si="4"/>
        <v>-1.8349999999999973</v>
      </c>
      <c r="M5" s="101">
        <f t="shared" si="5"/>
        <v>3.6742346141748101E-2</v>
      </c>
      <c r="N5" s="101">
        <f t="shared" si="6"/>
        <v>-3.0616666666666603</v>
      </c>
      <c r="O5" s="101">
        <f>M5</f>
        <v>3.6742346141748101E-2</v>
      </c>
      <c r="P5" s="100">
        <f t="shared" si="7"/>
        <v>8.3493660833099526</v>
      </c>
      <c r="Q5" s="101">
        <f>2^-(N5-O5)</f>
        <v>8.564737398330033</v>
      </c>
      <c r="R5" s="101">
        <f t="shared" si="8"/>
        <v>8.1394105564426429</v>
      </c>
      <c r="S5" s="101">
        <f t="shared" si="9"/>
        <v>0.21266342094369506</v>
      </c>
    </row>
    <row r="6" spans="1:19" x14ac:dyDescent="0.15">
      <c r="A6" s="99" t="s">
        <v>139</v>
      </c>
      <c r="B6" s="94">
        <v>19.75</v>
      </c>
      <c r="C6" s="94">
        <v>19.68</v>
      </c>
      <c r="D6" s="94">
        <v>19.77</v>
      </c>
      <c r="E6" s="100">
        <f t="shared" si="0"/>
        <v>19.733333333333334</v>
      </c>
      <c r="F6" s="101">
        <f t="shared" si="1"/>
        <v>4.725815626252608E-2</v>
      </c>
      <c r="G6" s="94" t="s">
        <v>151</v>
      </c>
      <c r="H6" s="94">
        <v>19.72</v>
      </c>
      <c r="I6" s="94">
        <v>19.760000000000002</v>
      </c>
      <c r="J6" s="100">
        <f t="shared" si="2"/>
        <v>19.740000000000002</v>
      </c>
      <c r="K6" s="101">
        <f t="shared" si="3"/>
        <v>2.828427124746381E-2</v>
      </c>
      <c r="L6" s="101">
        <f t="shared" si="4"/>
        <v>6.6666666666677088E-3</v>
      </c>
      <c r="M6" s="101">
        <f t="shared" si="5"/>
        <v>5.5075705472861995E-2</v>
      </c>
      <c r="N6" s="101">
        <f t="shared" si="6"/>
        <v>-1.2199999999999953</v>
      </c>
      <c r="O6" s="101">
        <f t="shared" ref="O6:O7" si="10">M6</f>
        <v>5.5075705472861995E-2</v>
      </c>
      <c r="P6" s="100">
        <f t="shared" si="7"/>
        <v>2.3294671729369041</v>
      </c>
      <c r="Q6" s="101">
        <f t="shared" ref="Q6:Q7" si="11">2^-(N6-O6)</f>
        <v>2.4201151707350363</v>
      </c>
      <c r="R6" s="101">
        <f t="shared" si="8"/>
        <v>2.2422144926857106</v>
      </c>
      <c r="S6" s="101">
        <f t="shared" si="9"/>
        <v>8.8950339024662872E-2</v>
      </c>
    </row>
    <row r="7" spans="1:19" x14ac:dyDescent="0.15">
      <c r="A7" s="99" t="s">
        <v>141</v>
      </c>
      <c r="B7" s="94">
        <v>19.3</v>
      </c>
      <c r="C7" s="94">
        <v>19.399999999999999</v>
      </c>
      <c r="D7" s="94">
        <v>19.399999999999999</v>
      </c>
      <c r="E7" s="100">
        <f t="shared" si="0"/>
        <v>19.366666666666667</v>
      </c>
      <c r="F7" s="101">
        <f t="shared" si="1"/>
        <v>5.7735026918961346E-2</v>
      </c>
      <c r="G7" s="94">
        <v>17.68</v>
      </c>
      <c r="H7" s="94">
        <v>17.71</v>
      </c>
      <c r="I7" s="94">
        <v>17.739999999999998</v>
      </c>
      <c r="J7" s="100">
        <f t="shared" si="2"/>
        <v>17.709999999999997</v>
      </c>
      <c r="K7" s="101">
        <f t="shared" si="3"/>
        <v>2.9999999999999361E-2</v>
      </c>
      <c r="L7" s="101">
        <f t="shared" si="4"/>
        <v>-1.6566666666666698</v>
      </c>
      <c r="M7" s="101">
        <f t="shared" si="5"/>
        <v>6.5064070986475736E-2</v>
      </c>
      <c r="N7" s="101">
        <f t="shared" si="6"/>
        <v>-2.8833333333333329</v>
      </c>
      <c r="O7" s="101">
        <f t="shared" si="10"/>
        <v>6.5064070986475736E-2</v>
      </c>
      <c r="P7" s="100">
        <f t="shared" si="7"/>
        <v>7.37852954868751</v>
      </c>
      <c r="Q7" s="101">
        <f t="shared" si="11"/>
        <v>7.7189114327547514</v>
      </c>
      <c r="R7" s="101">
        <f t="shared" si="8"/>
        <v>7.053157530714798</v>
      </c>
      <c r="S7" s="101">
        <f t="shared" si="9"/>
        <v>0.33287695101997672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19.22</v>
      </c>
      <c r="C11" s="94">
        <v>19.32</v>
      </c>
      <c r="D11" s="94">
        <v>19.29</v>
      </c>
      <c r="E11" s="100">
        <f t="shared" ref="E11:E14" si="12">AVERAGE(B11:D11)</f>
        <v>19.276666666666667</v>
      </c>
      <c r="F11" s="101">
        <f t="shared" ref="F11:F14" si="13">STDEV(B11:D11)</f>
        <v>5.1316014394469478E-2</v>
      </c>
      <c r="G11" s="94">
        <v>28.46</v>
      </c>
      <c r="H11" s="94">
        <v>28.51</v>
      </c>
      <c r="I11" s="94" t="s">
        <v>152</v>
      </c>
      <c r="J11" s="100">
        <f t="shared" ref="J11:J13" si="14">AVERAGE(G11:I11)</f>
        <v>28.484999999999999</v>
      </c>
      <c r="K11" s="101">
        <f t="shared" ref="K11:K13" si="15">STDEV(G11:I11)</f>
        <v>3.5355339059327882E-2</v>
      </c>
      <c r="L11" s="101">
        <f t="shared" ref="L11:L14" si="16">J11-E11</f>
        <v>9.2083333333333321</v>
      </c>
      <c r="M11" s="101">
        <f t="shared" ref="M11:M14" si="17">SQRT(F11*F11+K11*K11)</f>
        <v>6.2316396986133872E-2</v>
      </c>
      <c r="N11" s="101">
        <f>L11-$L$11</f>
        <v>0</v>
      </c>
      <c r="O11" s="101">
        <f>M11</f>
        <v>6.2316396986133872E-2</v>
      </c>
      <c r="P11" s="100">
        <f>2^-N11</f>
        <v>1</v>
      </c>
      <c r="Q11" s="101">
        <f>2^-(N11-O11)</f>
        <v>1.0441408925175102</v>
      </c>
      <c r="R11" s="101">
        <f t="shared" ref="R11:R14" si="18">2^-(N11+O11)</f>
        <v>0.95772515679269787</v>
      </c>
      <c r="S11" s="101">
        <f t="shared" ref="S11:S14" si="19">0.5*(Q11-R11)</f>
        <v>4.3207867862406157E-2</v>
      </c>
    </row>
    <row r="12" spans="1:19" x14ac:dyDescent="0.15">
      <c r="A12" s="99" t="s">
        <v>94</v>
      </c>
      <c r="B12" s="94">
        <v>18.91</v>
      </c>
      <c r="C12" s="94">
        <v>18.96</v>
      </c>
      <c r="D12" s="94">
        <v>19.010000000000002</v>
      </c>
      <c r="E12" s="100">
        <f t="shared" si="12"/>
        <v>18.960000000000004</v>
      </c>
      <c r="F12" s="101">
        <f t="shared" si="13"/>
        <v>5.0000000000000711E-2</v>
      </c>
      <c r="G12" s="94">
        <v>20.89</v>
      </c>
      <c r="H12" s="94">
        <v>20.97</v>
      </c>
      <c r="I12" s="94">
        <v>20.91</v>
      </c>
      <c r="J12" s="100">
        <f t="shared" si="14"/>
        <v>20.923333333333332</v>
      </c>
      <c r="K12" s="101">
        <f t="shared" si="15"/>
        <v>4.1633319989321765E-2</v>
      </c>
      <c r="L12" s="101">
        <f t="shared" si="16"/>
        <v>1.9633333333333276</v>
      </c>
      <c r="M12" s="101">
        <f t="shared" si="17"/>
        <v>6.5064070986477096E-2</v>
      </c>
      <c r="N12" s="101">
        <f t="shared" ref="N12:N14" si="20">L12-$L$11</f>
        <v>-7.2450000000000045</v>
      </c>
      <c r="O12" s="101">
        <f>M12</f>
        <v>6.5064070986477096E-2</v>
      </c>
      <c r="P12" s="100">
        <f t="shared" ref="P12:P14" si="21">2^-N12</f>
        <v>151.691874680523</v>
      </c>
      <c r="Q12" s="101">
        <f>2^-(N12-O12)</f>
        <v>158.6896329412638</v>
      </c>
      <c r="R12" s="101">
        <f t="shared" si="18"/>
        <v>145.00269751464091</v>
      </c>
      <c r="S12" s="101">
        <f t="shared" si="19"/>
        <v>6.8434677133114405</v>
      </c>
    </row>
    <row r="13" spans="1:19" x14ac:dyDescent="0.15">
      <c r="A13" s="99" t="s">
        <v>139</v>
      </c>
      <c r="B13" s="94">
        <v>19.75</v>
      </c>
      <c r="C13" s="94">
        <v>19.68</v>
      </c>
      <c r="D13" s="94">
        <v>19.77</v>
      </c>
      <c r="E13" s="100">
        <f t="shared" si="12"/>
        <v>19.733333333333334</v>
      </c>
      <c r="F13" s="101">
        <f t="shared" si="13"/>
        <v>4.725815626252608E-2</v>
      </c>
      <c r="G13" s="94">
        <v>29.26</v>
      </c>
      <c r="H13" s="94">
        <v>29.29</v>
      </c>
      <c r="I13" s="94">
        <v>29.36</v>
      </c>
      <c r="J13" s="100">
        <f t="shared" si="14"/>
        <v>29.303333333333331</v>
      </c>
      <c r="K13" s="101">
        <f t="shared" si="15"/>
        <v>5.1316014394467979E-2</v>
      </c>
      <c r="L13" s="101">
        <f t="shared" si="16"/>
        <v>9.5699999999999967</v>
      </c>
      <c r="M13" s="101">
        <f t="shared" si="17"/>
        <v>6.9761498454853868E-2</v>
      </c>
      <c r="N13" s="101">
        <f t="shared" si="20"/>
        <v>0.36166666666666458</v>
      </c>
      <c r="O13" s="101">
        <f t="shared" ref="O13:O14" si="22">M13</f>
        <v>6.9761498454853868E-2</v>
      </c>
      <c r="P13" s="100">
        <f t="shared" si="21"/>
        <v>0.77826497317432819</v>
      </c>
      <c r="Q13" s="101">
        <f t="shared" ref="Q13:Q14" si="23">2^-(N13-O13)</f>
        <v>0.81682268104968281</v>
      </c>
      <c r="R13" s="101">
        <f t="shared" si="18"/>
        <v>0.74152736269721253</v>
      </c>
      <c r="S13" s="101">
        <f t="shared" si="19"/>
        <v>3.7647659176235138E-2</v>
      </c>
    </row>
    <row r="14" spans="1:19" x14ac:dyDescent="0.15">
      <c r="A14" s="99" t="s">
        <v>141</v>
      </c>
      <c r="B14" s="94">
        <v>19.3</v>
      </c>
      <c r="C14" s="94">
        <v>19.399999999999999</v>
      </c>
      <c r="D14" s="94">
        <v>19.399999999999999</v>
      </c>
      <c r="E14" s="100">
        <f t="shared" si="12"/>
        <v>19.366666666666667</v>
      </c>
      <c r="F14" s="101">
        <f t="shared" si="13"/>
        <v>5.7735026918961346E-2</v>
      </c>
      <c r="G14" s="94">
        <v>25.66</v>
      </c>
      <c r="H14" s="94">
        <v>25.63</v>
      </c>
      <c r="I14" s="94">
        <v>25.66</v>
      </c>
      <c r="J14" s="100">
        <f>AVERAGE(G14:I14)</f>
        <v>25.650000000000002</v>
      </c>
      <c r="K14" s="101">
        <f>STDEV(G14:I14)</f>
        <v>1.7320508075689432E-2</v>
      </c>
      <c r="L14" s="101">
        <f t="shared" si="16"/>
        <v>6.283333333333335</v>
      </c>
      <c r="M14" s="101">
        <f t="shared" si="17"/>
        <v>6.0277137733416093E-2</v>
      </c>
      <c r="N14" s="101">
        <f t="shared" si="20"/>
        <v>-2.9249999999999972</v>
      </c>
      <c r="O14" s="101">
        <f t="shared" si="22"/>
        <v>6.0277137733416093E-2</v>
      </c>
      <c r="P14" s="100">
        <f t="shared" si="21"/>
        <v>7.5947369676041374</v>
      </c>
      <c r="Q14" s="101">
        <f t="shared" si="23"/>
        <v>7.9187742798960903</v>
      </c>
      <c r="R14" s="101">
        <f t="shared" si="18"/>
        <v>7.2839593058649204</v>
      </c>
      <c r="S14" s="101">
        <f t="shared" si="19"/>
        <v>0.31740748701558497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153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19.22</v>
      </c>
      <c r="C18" s="94">
        <v>19.32</v>
      </c>
      <c r="D18" s="94">
        <v>19.29</v>
      </c>
      <c r="E18" s="100">
        <f t="shared" ref="E18:E21" si="24">AVERAGE(B18:D18)</f>
        <v>19.276666666666667</v>
      </c>
      <c r="F18" s="101">
        <f t="shared" ref="F18:F21" si="25">STDEV(B18:D18)</f>
        <v>5.1316014394469478E-2</v>
      </c>
      <c r="G18" s="94">
        <v>22.26</v>
      </c>
      <c r="H18" s="94">
        <v>22.28</v>
      </c>
      <c r="I18" s="94">
        <v>22.26</v>
      </c>
      <c r="J18" s="100">
        <f t="shared" ref="J18:J21" si="26">AVERAGE(G18:I18)</f>
        <v>22.266666666666669</v>
      </c>
      <c r="K18" s="101">
        <f t="shared" ref="K18:K21" si="27">STDEV(G18:I18)</f>
        <v>1.154700538379227E-2</v>
      </c>
      <c r="L18" s="101">
        <f t="shared" ref="L18:L21" si="28">J18-E18</f>
        <v>2.990000000000002</v>
      </c>
      <c r="M18" s="101">
        <f t="shared" ref="M18:M21" si="29">SQRT(F18*F18+K18*K18)</f>
        <v>5.2599112793532236E-2</v>
      </c>
      <c r="N18" s="101">
        <f>L18-$L$18</f>
        <v>0</v>
      </c>
      <c r="O18" s="101">
        <f>M18</f>
        <v>5.2599112793532236E-2</v>
      </c>
      <c r="P18" s="100">
        <f t="shared" ref="P18:P21" si="30">2^-N18</f>
        <v>1</v>
      </c>
      <c r="Q18" s="101">
        <f>2^-(N18-O18)</f>
        <v>1.0371317047552704</v>
      </c>
      <c r="R18" s="101">
        <f t="shared" ref="R18:R21" si="31">2^-(N18+O18)</f>
        <v>0.96419769583263071</v>
      </c>
      <c r="S18" s="101">
        <f t="shared" ref="S18:S21" si="32">0.5*(Q18-R18)</f>
        <v>3.6467004461319841E-2</v>
      </c>
    </row>
    <row r="19" spans="1:19" x14ac:dyDescent="0.15">
      <c r="A19" s="99" t="s">
        <v>137</v>
      </c>
      <c r="B19" s="94">
        <v>19.579999999999998</v>
      </c>
      <c r="C19" s="94">
        <v>19.57</v>
      </c>
      <c r="D19" s="94">
        <v>19.559999999999999</v>
      </c>
      <c r="E19" s="100">
        <f t="shared" si="24"/>
        <v>19.569999999999997</v>
      </c>
      <c r="F19" s="101">
        <f t="shared" si="25"/>
        <v>9.9999999999997868E-3</v>
      </c>
      <c r="G19" s="94" t="s">
        <v>154</v>
      </c>
      <c r="H19" s="94">
        <v>22.23</v>
      </c>
      <c r="I19" s="94">
        <v>22.22</v>
      </c>
      <c r="J19" s="100">
        <f t="shared" si="26"/>
        <v>22.225000000000001</v>
      </c>
      <c r="K19" s="101">
        <f t="shared" si="27"/>
        <v>7.0710678118665812E-3</v>
      </c>
      <c r="L19" s="101">
        <f t="shared" si="28"/>
        <v>2.6550000000000047</v>
      </c>
      <c r="M19" s="101">
        <f t="shared" si="29"/>
        <v>1.2247448713916354E-2</v>
      </c>
      <c r="N19" s="101">
        <f t="shared" ref="N19:N21" si="33">L19-$L$18</f>
        <v>-0.3349999999999973</v>
      </c>
      <c r="O19" s="101">
        <f>M19</f>
        <v>1.2247448713916354E-2</v>
      </c>
      <c r="P19" s="100">
        <f t="shared" si="30"/>
        <v>1.2613774088312473</v>
      </c>
      <c r="Q19" s="101">
        <f>2^-(N19-O19)</f>
        <v>1.2721311819099244</v>
      </c>
      <c r="R19" s="101">
        <f t="shared" si="31"/>
        <v>1.2507145411851797</v>
      </c>
      <c r="S19" s="101">
        <f t="shared" si="32"/>
        <v>1.0708320362372348E-2</v>
      </c>
    </row>
    <row r="20" spans="1:19" x14ac:dyDescent="0.15">
      <c r="A20" s="99" t="s">
        <v>139</v>
      </c>
      <c r="B20" s="94">
        <v>19.75</v>
      </c>
      <c r="C20" s="94">
        <v>19.68</v>
      </c>
      <c r="D20" s="94">
        <v>19.77</v>
      </c>
      <c r="E20" s="100">
        <f t="shared" si="24"/>
        <v>19.733333333333334</v>
      </c>
      <c r="F20" s="101">
        <f t="shared" si="25"/>
        <v>4.725815626252608E-2</v>
      </c>
      <c r="G20" s="94" t="s">
        <v>155</v>
      </c>
      <c r="H20" s="94">
        <v>22.65</v>
      </c>
      <c r="I20" s="94">
        <v>22.7</v>
      </c>
      <c r="J20" s="100">
        <f t="shared" si="26"/>
        <v>22.674999999999997</v>
      </c>
      <c r="K20" s="101">
        <f t="shared" si="27"/>
        <v>3.5355339059327882E-2</v>
      </c>
      <c r="L20" s="101">
        <f t="shared" si="28"/>
        <v>2.9416666666666629</v>
      </c>
      <c r="M20" s="101">
        <f t="shared" si="29"/>
        <v>5.9019770698752874E-2</v>
      </c>
      <c r="N20" s="101">
        <f t="shared" si="33"/>
        <v>-4.8333333333339112E-2</v>
      </c>
      <c r="O20" s="101">
        <f t="shared" ref="O20:O21" si="34">M20</f>
        <v>5.9019770698752874E-2</v>
      </c>
      <c r="P20" s="100">
        <f t="shared" si="30"/>
        <v>1.0340696294649345</v>
      </c>
      <c r="Q20" s="101">
        <f t="shared" ref="Q20:Q21" si="35">2^-(N20-O20)</f>
        <v>1.0772500041693807</v>
      </c>
      <c r="R20" s="101">
        <f t="shared" si="31"/>
        <v>0.99262009231203152</v>
      </c>
      <c r="S20" s="101">
        <f t="shared" si="32"/>
        <v>4.2314955928674569E-2</v>
      </c>
    </row>
    <row r="21" spans="1:19" x14ac:dyDescent="0.15">
      <c r="A21" s="99" t="s">
        <v>141</v>
      </c>
      <c r="B21" s="94">
        <v>19.3</v>
      </c>
      <c r="C21" s="94">
        <v>19.399999999999999</v>
      </c>
      <c r="D21" s="94">
        <v>19.399999999999999</v>
      </c>
      <c r="E21" s="100">
        <f t="shared" si="24"/>
        <v>19.366666666666667</v>
      </c>
      <c r="F21" s="101">
        <f t="shared" si="25"/>
        <v>5.7735026918961346E-2</v>
      </c>
      <c r="G21" s="94">
        <v>22.31</v>
      </c>
      <c r="H21" s="94">
        <v>22.32</v>
      </c>
      <c r="I21" s="94">
        <v>22.27</v>
      </c>
      <c r="J21" s="100">
        <f t="shared" si="26"/>
        <v>22.299999999999997</v>
      </c>
      <c r="K21" s="101">
        <f t="shared" si="27"/>
        <v>2.6457513110646015E-2</v>
      </c>
      <c r="L21" s="101">
        <f t="shared" si="28"/>
        <v>2.93333333333333</v>
      </c>
      <c r="M21" s="101">
        <f t="shared" si="29"/>
        <v>6.3508529610857761E-2</v>
      </c>
      <c r="N21" s="101">
        <f t="shared" si="33"/>
        <v>-5.6666666666671972E-2</v>
      </c>
      <c r="O21" s="101">
        <f t="shared" si="34"/>
        <v>6.3508529610857761E-2</v>
      </c>
      <c r="P21" s="100">
        <f t="shared" si="30"/>
        <v>1.0400599338884815</v>
      </c>
      <c r="Q21" s="101">
        <f t="shared" si="35"/>
        <v>1.0868668401498387</v>
      </c>
      <c r="R21" s="101">
        <f t="shared" si="31"/>
        <v>0.99526880949922336</v>
      </c>
      <c r="S21" s="101">
        <f t="shared" si="32"/>
        <v>4.5799015325307668E-2</v>
      </c>
    </row>
  </sheetData>
  <mergeCells count="9">
    <mergeCell ref="B16:F16"/>
    <mergeCell ref="G16:K16"/>
    <mergeCell ref="Q16:R16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65A6-3875-B047-84FF-106DF7F64F86}">
  <dimension ref="A1:S21"/>
  <sheetViews>
    <sheetView topLeftCell="G1" workbookViewId="0">
      <selection activeCell="Q37" sqref="Q37"/>
    </sheetView>
  </sheetViews>
  <sheetFormatPr baseColWidth="10" defaultColWidth="8.83203125" defaultRowHeight="13" x14ac:dyDescent="0.15"/>
  <cols>
    <col min="1" max="16384" width="8.83203125" style="93"/>
  </cols>
  <sheetData>
    <row r="1" spans="1:19" ht="16" x14ac:dyDescent="0.2">
      <c r="A1" s="104" t="s">
        <v>156</v>
      </c>
      <c r="B1" s="104"/>
      <c r="C1" s="104"/>
      <c r="D1" s="104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20.309999999999999</v>
      </c>
      <c r="C4" s="94" t="s">
        <v>157</v>
      </c>
      <c r="D4" s="94">
        <v>20.47</v>
      </c>
      <c r="E4" s="100">
        <f t="shared" ref="E4:E7" si="0">AVERAGE(B4:D4)</f>
        <v>20.39</v>
      </c>
      <c r="F4" s="101">
        <f t="shared" ref="F4:F7" si="1">STDEV(B4:D4)</f>
        <v>0.1131370849898477</v>
      </c>
      <c r="G4" s="94">
        <v>27.11</v>
      </c>
      <c r="H4" s="94">
        <v>27.18</v>
      </c>
      <c r="I4" s="94">
        <v>27.19</v>
      </c>
      <c r="J4" s="100">
        <f t="shared" ref="J4:J7" si="2">AVERAGE(G4:I4)</f>
        <v>27.16</v>
      </c>
      <c r="K4" s="101">
        <f t="shared" ref="K4:K7" si="3">STDEV(G4:I4)</f>
        <v>4.3588989435407434E-2</v>
      </c>
      <c r="L4" s="101">
        <f t="shared" ref="L4:L7" si="4">J4-E4</f>
        <v>6.77</v>
      </c>
      <c r="M4" s="101">
        <f t="shared" ref="M4:M7" si="5">SQRT(F4*F4+K4*K4)</f>
        <v>0.12124355652982176</v>
      </c>
      <c r="N4" s="101">
        <f t="shared" ref="N4:N7" si="6">L4-$L$4</f>
        <v>0</v>
      </c>
      <c r="O4" s="101">
        <f>M4</f>
        <v>0.12124355652982176</v>
      </c>
      <c r="P4" s="100">
        <f t="shared" ref="P4:P7" si="7">2^-N4</f>
        <v>1</v>
      </c>
      <c r="Q4" s="101">
        <f>2^-(N4-O4)</f>
        <v>1.0876719967104269</v>
      </c>
      <c r="R4" s="101">
        <f t="shared" ref="R4:R7" si="8">2^-(N4+O4)</f>
        <v>0.91939482033592523</v>
      </c>
      <c r="S4" s="101">
        <f t="shared" ref="S4:S7" si="9">0.5*(Q4-R4)</f>
        <v>8.413858818725084E-2</v>
      </c>
    </row>
    <row r="5" spans="1:19" x14ac:dyDescent="0.15">
      <c r="A5" s="99" t="s">
        <v>137</v>
      </c>
      <c r="B5" s="94" t="s">
        <v>157</v>
      </c>
      <c r="C5" s="94">
        <v>20.28</v>
      </c>
      <c r="D5" s="94">
        <v>20.27</v>
      </c>
      <c r="E5" s="100">
        <f t="shared" si="0"/>
        <v>20.274999999999999</v>
      </c>
      <c r="F5" s="101">
        <f t="shared" si="1"/>
        <v>7.0710678118665812E-3</v>
      </c>
      <c r="G5" s="94">
        <v>23.62</v>
      </c>
      <c r="H5" s="94">
        <v>23.69</v>
      </c>
      <c r="I5" s="94">
        <v>23.71</v>
      </c>
      <c r="J5" s="100">
        <f t="shared" si="2"/>
        <v>23.673333333333336</v>
      </c>
      <c r="K5" s="101">
        <f t="shared" si="3"/>
        <v>4.725815626252608E-2</v>
      </c>
      <c r="L5" s="101">
        <f t="shared" si="4"/>
        <v>3.398333333333337</v>
      </c>
      <c r="M5" s="101">
        <f t="shared" si="5"/>
        <v>4.7784237289438328E-2</v>
      </c>
      <c r="N5" s="101">
        <f t="shared" si="6"/>
        <v>-3.3716666666666626</v>
      </c>
      <c r="O5" s="101">
        <f t="shared" ref="O5:O7" si="10">M5</f>
        <v>4.7784237289438328E-2</v>
      </c>
      <c r="P5" s="100">
        <f t="shared" si="7"/>
        <v>10.350773423088782</v>
      </c>
      <c r="Q5" s="101">
        <f>2^-(N5-O5)</f>
        <v>10.699347444794727</v>
      </c>
      <c r="R5" s="101">
        <f t="shared" si="8"/>
        <v>10.013555593826833</v>
      </c>
      <c r="S5" s="101">
        <f t="shared" si="9"/>
        <v>0.34289592548394676</v>
      </c>
    </row>
    <row r="6" spans="1:19" x14ac:dyDescent="0.15">
      <c r="A6" s="99" t="s">
        <v>139</v>
      </c>
      <c r="B6" s="94">
        <v>19.850000000000001</v>
      </c>
      <c r="C6" s="94" t="s">
        <v>158</v>
      </c>
      <c r="D6" s="94">
        <v>19.829999999999998</v>
      </c>
      <c r="E6" s="100">
        <f t="shared" si="0"/>
        <v>19.84</v>
      </c>
      <c r="F6" s="101">
        <f t="shared" si="1"/>
        <v>1.4142135623733162E-2</v>
      </c>
      <c r="G6" s="94">
        <v>24.21</v>
      </c>
      <c r="H6" s="94">
        <v>24.31</v>
      </c>
      <c r="I6" s="94">
        <v>24.25</v>
      </c>
      <c r="J6" s="100">
        <f t="shared" si="2"/>
        <v>24.256666666666664</v>
      </c>
      <c r="K6" s="101">
        <f t="shared" si="3"/>
        <v>5.0332229568470596E-2</v>
      </c>
      <c r="L6" s="101">
        <f t="shared" si="4"/>
        <v>4.4166666666666643</v>
      </c>
      <c r="M6" s="101">
        <f t="shared" si="5"/>
        <v>5.2281290471193308E-2</v>
      </c>
      <c r="N6" s="101">
        <f t="shared" si="6"/>
        <v>-2.3533333333333353</v>
      </c>
      <c r="O6" s="101">
        <f t="shared" si="10"/>
        <v>5.2281290471193308E-2</v>
      </c>
      <c r="P6" s="100">
        <f t="shared" si="7"/>
        <v>5.1100355693116581</v>
      </c>
      <c r="Q6" s="101">
        <f t="shared" ref="Q6:Q7" si="11">2^-(N6-O6)</f>
        <v>5.2986125009127516</v>
      </c>
      <c r="R6" s="101">
        <f t="shared" si="8"/>
        <v>4.9281700662451025</v>
      </c>
      <c r="S6" s="101">
        <f t="shared" si="9"/>
        <v>0.18522121733382457</v>
      </c>
    </row>
    <row r="7" spans="1:19" x14ac:dyDescent="0.15">
      <c r="A7" s="99" t="s">
        <v>141</v>
      </c>
      <c r="B7" s="94">
        <v>19.82</v>
      </c>
      <c r="C7" s="94" t="s">
        <v>159</v>
      </c>
      <c r="D7" s="94">
        <v>19.71</v>
      </c>
      <c r="E7" s="100">
        <f t="shared" si="0"/>
        <v>19.765000000000001</v>
      </c>
      <c r="F7" s="101">
        <f t="shared" si="1"/>
        <v>7.7781745930519827E-2</v>
      </c>
      <c r="G7" s="94">
        <v>23.55</v>
      </c>
      <c r="H7" s="94" t="s">
        <v>160</v>
      </c>
      <c r="I7" s="94">
        <v>23.55</v>
      </c>
      <c r="J7" s="100">
        <f t="shared" si="2"/>
        <v>23.55</v>
      </c>
      <c r="K7" s="101">
        <f t="shared" si="3"/>
        <v>0</v>
      </c>
      <c r="L7" s="101">
        <f t="shared" si="4"/>
        <v>3.7850000000000001</v>
      </c>
      <c r="M7" s="101">
        <f t="shared" si="5"/>
        <v>7.7781745930519827E-2</v>
      </c>
      <c r="N7" s="101">
        <f t="shared" si="6"/>
        <v>-2.9849999999999994</v>
      </c>
      <c r="O7" s="101">
        <f t="shared" si="10"/>
        <v>7.7781745930519827E-2</v>
      </c>
      <c r="P7" s="100">
        <f t="shared" si="7"/>
        <v>7.9172532513216503</v>
      </c>
      <c r="Q7" s="101">
        <f t="shared" si="11"/>
        <v>8.35582192022847</v>
      </c>
      <c r="R7" s="101">
        <f t="shared" si="8"/>
        <v>7.5017035599831612</v>
      </c>
      <c r="S7" s="101">
        <f t="shared" si="9"/>
        <v>0.42705918012265442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20.309999999999999</v>
      </c>
      <c r="C11" s="94" t="s">
        <v>157</v>
      </c>
      <c r="D11" s="94">
        <v>20.47</v>
      </c>
      <c r="E11" s="100">
        <f t="shared" ref="E11:E14" si="12">AVERAGE(B11:D11)</f>
        <v>20.39</v>
      </c>
      <c r="F11" s="101">
        <f t="shared" ref="F11:F14" si="13">STDEV(B11:D11)</f>
        <v>0.1131370849898477</v>
      </c>
      <c r="G11" s="94" t="s">
        <v>161</v>
      </c>
      <c r="H11" s="94">
        <v>32.54</v>
      </c>
      <c r="I11" s="94">
        <v>32.6</v>
      </c>
      <c r="J11" s="100">
        <f t="shared" ref="J11:J13" si="14">AVERAGE(G11:I11)</f>
        <v>32.57</v>
      </c>
      <c r="K11" s="101">
        <f t="shared" ref="K11:K13" si="15">STDEV(G11:I11)</f>
        <v>4.2426406871194457E-2</v>
      </c>
      <c r="L11" s="101">
        <f t="shared" ref="L11:L14" si="16">J11-E11</f>
        <v>12.18</v>
      </c>
      <c r="M11" s="101">
        <f t="shared" ref="M11:M14" si="17">SQRT(F11*F11+K11*K11)</f>
        <v>0.12083045973594639</v>
      </c>
      <c r="N11" s="101">
        <f>L11-$L$11</f>
        <v>0</v>
      </c>
      <c r="O11" s="101">
        <f>M11</f>
        <v>0.12083045973594639</v>
      </c>
      <c r="P11" s="100">
        <f t="shared" ref="P11:P14" si="18">2^-N11</f>
        <v>1</v>
      </c>
      <c r="Q11" s="101">
        <f>2^-(N11-O11)</f>
        <v>1.0873606006908398</v>
      </c>
      <c r="R11" s="101">
        <f t="shared" ref="R11:R14" si="19">2^-(N11+O11)</f>
        <v>0.91965811467204484</v>
      </c>
      <c r="S11" s="101">
        <f t="shared" ref="S11:S14" si="20">0.5*(Q11-R11)</f>
        <v>8.3851243009397503E-2</v>
      </c>
    </row>
    <row r="12" spans="1:19" x14ac:dyDescent="0.15">
      <c r="A12" s="99" t="s">
        <v>94</v>
      </c>
      <c r="B12" s="94" t="s">
        <v>162</v>
      </c>
      <c r="C12" s="94">
        <v>20.09</v>
      </c>
      <c r="D12" s="94">
        <v>20.13</v>
      </c>
      <c r="E12" s="100">
        <f t="shared" si="12"/>
        <v>20.11</v>
      </c>
      <c r="F12" s="101">
        <f t="shared" si="13"/>
        <v>2.8284271247461298E-2</v>
      </c>
      <c r="G12" s="94" t="s">
        <v>163</v>
      </c>
      <c r="H12" s="94">
        <v>32.130000000000003</v>
      </c>
      <c r="I12" s="94">
        <v>31.83</v>
      </c>
      <c r="J12" s="100">
        <f t="shared" si="14"/>
        <v>31.98</v>
      </c>
      <c r="K12" s="101">
        <f t="shared" si="15"/>
        <v>0.21213203435596728</v>
      </c>
      <c r="L12" s="101">
        <f t="shared" si="16"/>
        <v>11.870000000000001</v>
      </c>
      <c r="M12" s="101">
        <f t="shared" si="17"/>
        <v>0.21400934559032989</v>
      </c>
      <c r="N12" s="101">
        <f t="shared" ref="N12:N14" si="21">L12-$L$11</f>
        <v>-0.30999999999999872</v>
      </c>
      <c r="O12" s="101">
        <f>M12</f>
        <v>0.21400934559032989</v>
      </c>
      <c r="P12" s="100">
        <f t="shared" si="18"/>
        <v>1.2397076999389856</v>
      </c>
      <c r="Q12" s="101">
        <f>2^-(N12-O12)</f>
        <v>1.4379458476424614</v>
      </c>
      <c r="R12" s="101">
        <f t="shared" si="19"/>
        <v>1.0687990676476062</v>
      </c>
      <c r="S12" s="101">
        <f t="shared" si="20"/>
        <v>0.18457338999742756</v>
      </c>
    </row>
    <row r="13" spans="1:19" x14ac:dyDescent="0.15">
      <c r="A13" s="99" t="s">
        <v>139</v>
      </c>
      <c r="B13" s="94" t="s">
        <v>151</v>
      </c>
      <c r="C13" s="94">
        <v>19.760000000000002</v>
      </c>
      <c r="D13" s="94">
        <v>19.77</v>
      </c>
      <c r="E13" s="100">
        <f t="shared" si="12"/>
        <v>19.765000000000001</v>
      </c>
      <c r="F13" s="101">
        <f t="shared" si="13"/>
        <v>7.0710678118640685E-3</v>
      </c>
      <c r="G13" s="94">
        <v>31.8</v>
      </c>
      <c r="H13" s="94">
        <v>31.84</v>
      </c>
      <c r="I13" s="94">
        <v>31.82</v>
      </c>
      <c r="J13" s="100">
        <f t="shared" si="14"/>
        <v>31.820000000000004</v>
      </c>
      <c r="K13" s="101">
        <f t="shared" si="15"/>
        <v>1.9999999999999574E-2</v>
      </c>
      <c r="L13" s="101">
        <f t="shared" si="16"/>
        <v>12.055000000000003</v>
      </c>
      <c r="M13" s="101">
        <f t="shared" si="17"/>
        <v>2.1213203435595556E-2</v>
      </c>
      <c r="N13" s="101">
        <f t="shared" si="21"/>
        <v>-0.12499999999999645</v>
      </c>
      <c r="O13" s="101">
        <f t="shared" ref="O13:O14" si="22">M13</f>
        <v>2.1213203435595556E-2</v>
      </c>
      <c r="P13" s="100">
        <f t="shared" si="18"/>
        <v>1.090507732665255</v>
      </c>
      <c r="Q13" s="101">
        <f t="shared" ref="Q13:Q14" si="23">2^-(N13-O13)</f>
        <v>1.106660884859419</v>
      </c>
      <c r="R13" s="101">
        <f t="shared" si="19"/>
        <v>1.0745903566961095</v>
      </c>
      <c r="S13" s="101">
        <f t="shared" si="20"/>
        <v>1.6035264081654788E-2</v>
      </c>
    </row>
    <row r="14" spans="1:19" x14ac:dyDescent="0.15">
      <c r="A14" s="99" t="s">
        <v>141</v>
      </c>
      <c r="B14" s="94">
        <v>19.82</v>
      </c>
      <c r="C14" s="94" t="s">
        <v>159</v>
      </c>
      <c r="D14" s="94">
        <v>19.71</v>
      </c>
      <c r="E14" s="100">
        <f t="shared" si="12"/>
        <v>19.765000000000001</v>
      </c>
      <c r="F14" s="101">
        <f t="shared" si="13"/>
        <v>7.7781745930519827E-2</v>
      </c>
      <c r="G14" s="94">
        <v>31.72</v>
      </c>
      <c r="H14" s="94" t="s">
        <v>164</v>
      </c>
      <c r="I14" s="94">
        <v>31.73</v>
      </c>
      <c r="J14" s="100">
        <f>AVERAGE(G14:I14)</f>
        <v>31.725000000000001</v>
      </c>
      <c r="K14" s="101">
        <f>STDEV(G14:I14)</f>
        <v>7.0710678118665812E-3</v>
      </c>
      <c r="L14" s="101">
        <f t="shared" si="16"/>
        <v>11.96</v>
      </c>
      <c r="M14" s="101">
        <f t="shared" si="17"/>
        <v>7.8102496759066248E-2</v>
      </c>
      <c r="N14" s="101">
        <f t="shared" si="21"/>
        <v>-0.21999999999999886</v>
      </c>
      <c r="O14" s="101">
        <f t="shared" si="22"/>
        <v>7.8102496759066248E-2</v>
      </c>
      <c r="P14" s="100">
        <f t="shared" si="18"/>
        <v>1.1647335864684549</v>
      </c>
      <c r="Q14" s="101">
        <f t="shared" si="23"/>
        <v>1.2295262162592093</v>
      </c>
      <c r="R14" s="101">
        <f t="shared" si="19"/>
        <v>1.1033553490019035</v>
      </c>
      <c r="S14" s="101">
        <f t="shared" si="20"/>
        <v>6.3085433628652932E-2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146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20.309999999999999</v>
      </c>
      <c r="C18" s="94" t="s">
        <v>157</v>
      </c>
      <c r="D18" s="94">
        <v>20.47</v>
      </c>
      <c r="E18" s="100">
        <f t="shared" ref="E18:E21" si="24">AVERAGE(B18:D18)</f>
        <v>20.39</v>
      </c>
      <c r="F18" s="101">
        <f t="shared" ref="F18:F21" si="25">STDEV(B18:D18)</f>
        <v>0.1131370849898477</v>
      </c>
      <c r="G18" s="94">
        <v>25.09</v>
      </c>
      <c r="H18" s="94">
        <v>25.06</v>
      </c>
      <c r="I18" s="94">
        <v>25.12</v>
      </c>
      <c r="J18" s="100">
        <f t="shared" ref="J18:J21" si="26">AVERAGE(G18:I18)</f>
        <v>25.09</v>
      </c>
      <c r="K18" s="101">
        <f t="shared" ref="K18:K21" si="27">STDEV(G18:I18)</f>
        <v>3.0000000000001137E-2</v>
      </c>
      <c r="L18" s="101">
        <f t="shared" ref="L18:L21" si="28">J18-E18</f>
        <v>4.6999999999999993</v>
      </c>
      <c r="M18" s="101">
        <f t="shared" ref="M18:M21" si="29">SQRT(F18*F18+K18*K18)</f>
        <v>0.11704699910719664</v>
      </c>
      <c r="N18" s="101">
        <f>L18-$L$18</f>
        <v>0</v>
      </c>
      <c r="O18" s="101">
        <f>M18</f>
        <v>0.11704699910719664</v>
      </c>
      <c r="P18" s="100">
        <f t="shared" ref="P18:P21" si="30">2^-N18</f>
        <v>1</v>
      </c>
      <c r="Q18" s="101">
        <f>2^-(N18-O18)</f>
        <v>1.0845127387629554</v>
      </c>
      <c r="R18" s="101">
        <f t="shared" ref="R18:R21" si="31">2^-(N18+O18)</f>
        <v>0.92207307877327982</v>
      </c>
      <c r="S18" s="101">
        <f t="shared" ref="S18:S21" si="32">0.5*(Q18-R18)</f>
        <v>8.1219829994837789E-2</v>
      </c>
    </row>
    <row r="19" spans="1:19" x14ac:dyDescent="0.15">
      <c r="A19" s="99" t="s">
        <v>137</v>
      </c>
      <c r="B19" s="94" t="s">
        <v>157</v>
      </c>
      <c r="C19" s="94">
        <v>20.28</v>
      </c>
      <c r="D19" s="94">
        <v>20.27</v>
      </c>
      <c r="E19" s="100">
        <f t="shared" si="24"/>
        <v>20.274999999999999</v>
      </c>
      <c r="F19" s="101">
        <f t="shared" si="25"/>
        <v>7.0710678118665812E-3</v>
      </c>
      <c r="G19" s="94">
        <v>24.77</v>
      </c>
      <c r="H19" s="94">
        <v>24.84</v>
      </c>
      <c r="I19" s="94">
        <v>24.78</v>
      </c>
      <c r="J19" s="100">
        <f t="shared" si="26"/>
        <v>24.796666666666667</v>
      </c>
      <c r="K19" s="101">
        <f t="shared" si="27"/>
        <v>3.7859388972001647E-2</v>
      </c>
      <c r="L19" s="101">
        <f t="shared" si="28"/>
        <v>4.5216666666666683</v>
      </c>
      <c r="M19" s="101">
        <f t="shared" si="29"/>
        <v>3.8514066694304509E-2</v>
      </c>
      <c r="N19" s="101">
        <f t="shared" ref="N19:N21" si="33">L19-$L$18</f>
        <v>-0.17833333333333101</v>
      </c>
      <c r="O19" s="101">
        <f>M19</f>
        <v>3.8514066694304509E-2</v>
      </c>
      <c r="P19" s="100">
        <f t="shared" si="30"/>
        <v>1.1315758821884982</v>
      </c>
      <c r="Q19" s="101">
        <f>2^-(N19-O19)</f>
        <v>1.1621911711279245</v>
      </c>
      <c r="R19" s="101">
        <f t="shared" si="31"/>
        <v>1.1017670835581792</v>
      </c>
      <c r="S19" s="101">
        <f t="shared" si="32"/>
        <v>3.0212043784872633E-2</v>
      </c>
    </row>
    <row r="20" spans="1:19" x14ac:dyDescent="0.15">
      <c r="A20" s="99" t="s">
        <v>139</v>
      </c>
      <c r="B20" s="94">
        <v>19.850000000000001</v>
      </c>
      <c r="C20" s="94" t="s">
        <v>158</v>
      </c>
      <c r="D20" s="94">
        <v>19.829999999999998</v>
      </c>
      <c r="E20" s="100">
        <f t="shared" si="24"/>
        <v>19.84</v>
      </c>
      <c r="F20" s="101">
        <f t="shared" si="25"/>
        <v>1.4142135623733162E-2</v>
      </c>
      <c r="G20" s="94">
        <v>24.19</v>
      </c>
      <c r="H20" s="94">
        <v>24.23</v>
      </c>
      <c r="I20" s="94">
        <v>24.22</v>
      </c>
      <c r="J20" s="100">
        <f t="shared" si="26"/>
        <v>24.213333333333335</v>
      </c>
      <c r="K20" s="101">
        <f t="shared" si="27"/>
        <v>2.0816659994660598E-2</v>
      </c>
      <c r="L20" s="101">
        <f t="shared" si="28"/>
        <v>4.3733333333333348</v>
      </c>
      <c r="M20" s="101">
        <f t="shared" si="29"/>
        <v>2.5166114784236471E-2</v>
      </c>
      <c r="N20" s="101">
        <f t="shared" si="33"/>
        <v>-0.32666666666666444</v>
      </c>
      <c r="O20" s="101">
        <f t="shared" ref="O20:O21" si="34">M20</f>
        <v>2.5166114784236471E-2</v>
      </c>
      <c r="P20" s="100">
        <f t="shared" si="30"/>
        <v>1.2541124095502594</v>
      </c>
      <c r="Q20" s="101">
        <f t="shared" ref="Q20:Q21" si="35">2^-(N20-O20)</f>
        <v>1.2761808418793588</v>
      </c>
      <c r="R20" s="101">
        <f t="shared" si="31"/>
        <v>1.2324255968862432</v>
      </c>
      <c r="S20" s="101">
        <f t="shared" si="32"/>
        <v>2.187762249655778E-2</v>
      </c>
    </row>
    <row r="21" spans="1:19" x14ac:dyDescent="0.15">
      <c r="A21" s="99" t="s">
        <v>141</v>
      </c>
      <c r="B21" s="94">
        <v>19.82</v>
      </c>
      <c r="C21" s="94" t="s">
        <v>159</v>
      </c>
      <c r="D21" s="94">
        <v>19.71</v>
      </c>
      <c r="E21" s="100">
        <f t="shared" si="24"/>
        <v>19.765000000000001</v>
      </c>
      <c r="F21" s="101">
        <f t="shared" si="25"/>
        <v>7.7781745930519827E-2</v>
      </c>
      <c r="G21" s="94">
        <v>24.06</v>
      </c>
      <c r="H21" s="94">
        <v>24.12</v>
      </c>
      <c r="I21" s="94">
        <v>24.06</v>
      </c>
      <c r="J21" s="100">
        <f t="shared" si="26"/>
        <v>24.08</v>
      </c>
      <c r="K21" s="101">
        <f t="shared" si="27"/>
        <v>3.4641016151378858E-2</v>
      </c>
      <c r="L21" s="101">
        <f t="shared" si="28"/>
        <v>4.3149999999999977</v>
      </c>
      <c r="M21" s="101">
        <f t="shared" si="29"/>
        <v>8.5146931829632178E-2</v>
      </c>
      <c r="N21" s="101">
        <f t="shared" si="33"/>
        <v>-0.38500000000000156</v>
      </c>
      <c r="O21" s="101">
        <f t="shared" si="34"/>
        <v>8.5146931829632178E-2</v>
      </c>
      <c r="P21" s="100">
        <f t="shared" si="30"/>
        <v>1.305859787088919</v>
      </c>
      <c r="Q21" s="101">
        <f t="shared" si="35"/>
        <v>1.3852505422995733</v>
      </c>
      <c r="R21" s="101">
        <f t="shared" si="31"/>
        <v>1.2310190333548605</v>
      </c>
      <c r="S21" s="101">
        <f t="shared" si="32"/>
        <v>7.7115754472356413E-2</v>
      </c>
    </row>
  </sheetData>
  <mergeCells count="10">
    <mergeCell ref="B16:F16"/>
    <mergeCell ref="G16:K16"/>
    <mergeCell ref="Q16:R16"/>
    <mergeCell ref="A1:D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BC47-75F0-9A47-AA43-2D52CA01C185}">
  <dimension ref="A1:S21"/>
  <sheetViews>
    <sheetView topLeftCell="F1" workbookViewId="0">
      <selection activeCell="N39" sqref="N39"/>
    </sheetView>
  </sheetViews>
  <sheetFormatPr baseColWidth="10" defaultColWidth="8.83203125" defaultRowHeight="13" x14ac:dyDescent="0.15"/>
  <cols>
    <col min="1" max="16384" width="8.83203125" style="93"/>
  </cols>
  <sheetData>
    <row r="1" spans="1:19" ht="16" x14ac:dyDescent="0.2">
      <c r="A1" s="92" t="s">
        <v>125</v>
      </c>
      <c r="B1" s="92"/>
      <c r="C1" s="92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 t="s">
        <v>135</v>
      </c>
      <c r="C4" s="94">
        <v>19.36</v>
      </c>
      <c r="D4" s="94">
        <v>19.350000000000001</v>
      </c>
      <c r="E4" s="100">
        <f t="shared" ref="E4:E7" si="0">AVERAGE(B4:D4)</f>
        <v>19.355</v>
      </c>
      <c r="F4" s="101">
        <f t="shared" ref="F4:F7" si="1">STDEV(B4:D4)</f>
        <v>7.0710678118640685E-3</v>
      </c>
      <c r="G4" s="94" t="s">
        <v>136</v>
      </c>
      <c r="H4" s="94">
        <v>19.89</v>
      </c>
      <c r="I4" s="94">
        <v>19.850000000000001</v>
      </c>
      <c r="J4" s="100">
        <f t="shared" ref="J4:J7" si="2">AVERAGE(G4:I4)</f>
        <v>19.87</v>
      </c>
      <c r="K4" s="101">
        <f t="shared" ref="K4:K7" si="3">STDEV(G4:I4)</f>
        <v>2.8284271247461298E-2</v>
      </c>
      <c r="L4" s="101">
        <f t="shared" ref="L4:L7" si="4">J4-E4</f>
        <v>0.51500000000000057</v>
      </c>
      <c r="M4" s="101">
        <f t="shared" ref="M4:M7" si="5">SQRT(F4*F4+K4*K4)</f>
        <v>2.9154759474225574E-2</v>
      </c>
      <c r="N4" s="101">
        <f t="shared" ref="N4:N7" si="6">L4-$L$4</f>
        <v>0</v>
      </c>
      <c r="O4" s="101">
        <f>M4</f>
        <v>2.9154759474225574E-2</v>
      </c>
      <c r="P4" s="100">
        <f t="shared" ref="P4:P7" si="7">2^-N4</f>
        <v>1</v>
      </c>
      <c r="Q4" s="101">
        <f>2^-(N4-O4)</f>
        <v>1.0204141143152547</v>
      </c>
      <c r="R4" s="101">
        <f t="shared" ref="R4:R7" si="8">2^-(N4+O4)</f>
        <v>0.97999428464496141</v>
      </c>
      <c r="S4" s="101">
        <f t="shared" ref="S4:S7" si="9">0.5*(Q4-R4)</f>
        <v>2.020991483514667E-2</v>
      </c>
    </row>
    <row r="5" spans="1:19" x14ac:dyDescent="0.15">
      <c r="A5" s="99" t="s">
        <v>137</v>
      </c>
      <c r="B5" s="94">
        <v>19.829999999999998</v>
      </c>
      <c r="C5" s="94">
        <v>19.899999999999999</v>
      </c>
      <c r="D5" s="94">
        <v>19.91</v>
      </c>
      <c r="E5" s="100">
        <f t="shared" si="0"/>
        <v>19.88</v>
      </c>
      <c r="F5" s="101">
        <f t="shared" si="1"/>
        <v>4.3588989435407434E-2</v>
      </c>
      <c r="G5" s="94" t="s">
        <v>138</v>
      </c>
      <c r="H5" s="94">
        <v>19.600000000000001</v>
      </c>
      <c r="I5" s="94">
        <v>19.59</v>
      </c>
      <c r="J5" s="100">
        <f t="shared" si="2"/>
        <v>19.594999999999999</v>
      </c>
      <c r="K5" s="101">
        <f t="shared" si="3"/>
        <v>7.0710678118665812E-3</v>
      </c>
      <c r="L5" s="101">
        <f t="shared" si="4"/>
        <v>-0.28500000000000014</v>
      </c>
      <c r="M5" s="101">
        <f t="shared" si="5"/>
        <v>4.41588043316401E-2</v>
      </c>
      <c r="N5" s="101">
        <f t="shared" si="6"/>
        <v>-0.80000000000000071</v>
      </c>
      <c r="O5" s="101">
        <f>M5</f>
        <v>4.41588043316401E-2</v>
      </c>
      <c r="P5" s="100">
        <f t="shared" si="7"/>
        <v>1.7411011265922491</v>
      </c>
      <c r="Q5" s="101">
        <f>2^-(N5-O5)</f>
        <v>1.7952176986428667</v>
      </c>
      <c r="R5" s="101">
        <f t="shared" si="8"/>
        <v>1.6886158906033937</v>
      </c>
      <c r="S5" s="101">
        <f t="shared" si="9"/>
        <v>5.3300904019736528E-2</v>
      </c>
    </row>
    <row r="6" spans="1:19" x14ac:dyDescent="0.15">
      <c r="A6" s="99" t="s">
        <v>139</v>
      </c>
      <c r="B6" s="94">
        <v>19.93</v>
      </c>
      <c r="C6" s="94">
        <v>20.02</v>
      </c>
      <c r="D6" s="94">
        <v>19.97</v>
      </c>
      <c r="E6" s="100">
        <f t="shared" si="0"/>
        <v>19.973333333333333</v>
      </c>
      <c r="F6" s="101">
        <f t="shared" si="1"/>
        <v>4.50924975282289E-2</v>
      </c>
      <c r="G6" s="94" t="s">
        <v>140</v>
      </c>
      <c r="H6" s="94">
        <v>19.510000000000002</v>
      </c>
      <c r="I6" s="94">
        <v>19.59</v>
      </c>
      <c r="J6" s="100">
        <f t="shared" si="2"/>
        <v>19.55</v>
      </c>
      <c r="K6" s="101">
        <f t="shared" si="3"/>
        <v>5.6568542494922595E-2</v>
      </c>
      <c r="L6" s="101">
        <f t="shared" si="4"/>
        <v>-0.42333333333333201</v>
      </c>
      <c r="M6" s="101">
        <f t="shared" si="5"/>
        <v>7.2341781380701381E-2</v>
      </c>
      <c r="N6" s="101">
        <f t="shared" si="6"/>
        <v>-0.93833333333333258</v>
      </c>
      <c r="O6" s="101">
        <f t="shared" ref="O6:O7" si="10">M6</f>
        <v>7.2341781380701381E-2</v>
      </c>
      <c r="P6" s="100">
        <f t="shared" si="7"/>
        <v>1.9163131476512065</v>
      </c>
      <c r="Q6" s="101">
        <f t="shared" ref="Q6:Q7" si="11">2^-(N6-O6)</f>
        <v>2.0148537381259621</v>
      </c>
      <c r="R6" s="101">
        <f t="shared" si="8"/>
        <v>1.8225918886184174</v>
      </c>
      <c r="S6" s="101">
        <f t="shared" si="9"/>
        <v>9.6130924753772384E-2</v>
      </c>
    </row>
    <row r="7" spans="1:19" x14ac:dyDescent="0.15">
      <c r="A7" s="99" t="s">
        <v>141</v>
      </c>
      <c r="B7" s="94" t="s">
        <v>142</v>
      </c>
      <c r="C7" s="94">
        <v>19.34</v>
      </c>
      <c r="D7" s="94">
        <v>19.32</v>
      </c>
      <c r="E7" s="100">
        <f t="shared" si="0"/>
        <v>19.329999999999998</v>
      </c>
      <c r="F7" s="101">
        <f t="shared" si="1"/>
        <v>1.4142135623730649E-2</v>
      </c>
      <c r="G7" s="94">
        <v>18.350000000000001</v>
      </c>
      <c r="H7" s="94">
        <v>18.3</v>
      </c>
      <c r="I7" s="94">
        <v>18.260000000000002</v>
      </c>
      <c r="J7" s="100">
        <f t="shared" si="2"/>
        <v>18.303333333333338</v>
      </c>
      <c r="K7" s="101">
        <f t="shared" si="3"/>
        <v>4.50924975282289E-2</v>
      </c>
      <c r="L7" s="101">
        <f t="shared" si="4"/>
        <v>-1.0266666666666602</v>
      </c>
      <c r="M7" s="101">
        <f t="shared" si="5"/>
        <v>4.7258156262525948E-2</v>
      </c>
      <c r="N7" s="101">
        <f t="shared" si="6"/>
        <v>-1.5416666666666607</v>
      </c>
      <c r="O7" s="101">
        <f t="shared" si="10"/>
        <v>4.7258156262525948E-2</v>
      </c>
      <c r="P7" s="100">
        <f t="shared" si="7"/>
        <v>2.9113063656843625</v>
      </c>
      <c r="Q7" s="101">
        <f t="shared" si="11"/>
        <v>3.0082507424330065</v>
      </c>
      <c r="R7" s="101">
        <f t="shared" si="8"/>
        <v>2.8174861341575967</v>
      </c>
      <c r="S7" s="101">
        <f t="shared" si="9"/>
        <v>9.5382304137704876E-2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 t="s">
        <v>135</v>
      </c>
      <c r="C11" s="94">
        <v>19.36</v>
      </c>
      <c r="D11" s="94">
        <v>19.350000000000001</v>
      </c>
      <c r="E11" s="100">
        <f t="shared" ref="E11:E14" si="12">AVERAGE(B11:D11)</f>
        <v>19.355</v>
      </c>
      <c r="F11" s="101">
        <f t="shared" ref="F11:F14" si="13">STDEV(B11:D11)</f>
        <v>7.0710678118640685E-3</v>
      </c>
      <c r="G11" s="94">
        <v>29.02</v>
      </c>
      <c r="H11" s="94">
        <v>28.97</v>
      </c>
      <c r="I11" s="94">
        <v>29</v>
      </c>
      <c r="J11" s="100">
        <f t="shared" ref="J11:J13" si="14">AVERAGE(G11:I11)</f>
        <v>28.996666666666666</v>
      </c>
      <c r="K11" s="101">
        <f t="shared" ref="K11:K13" si="15">STDEV(G11:I11)</f>
        <v>2.5166114784236235E-2</v>
      </c>
      <c r="L11" s="101">
        <f t="shared" ref="L11:L14" si="16">J11-E11</f>
        <v>9.6416666666666657</v>
      </c>
      <c r="M11" s="101">
        <f t="shared" ref="M11:M14" si="17">SQRT(F11*F11+K11*K11)</f>
        <v>2.6140645235596876E-2</v>
      </c>
      <c r="N11" s="101">
        <f>L11-$L$11</f>
        <v>0</v>
      </c>
      <c r="O11" s="101">
        <f>M11</f>
        <v>2.6140645235596876E-2</v>
      </c>
      <c r="P11" s="100">
        <f t="shared" ref="P11:P14" si="18">2^-N11</f>
        <v>1</v>
      </c>
      <c r="Q11" s="101">
        <f>2^-(N11-O11)</f>
        <v>1.0182844652876464</v>
      </c>
      <c r="R11" s="101">
        <f t="shared" ref="R11:R14" si="19">2^-(N11+O11)</f>
        <v>0.98204385325422661</v>
      </c>
      <c r="S11" s="101">
        <f t="shared" ref="S11:S14" si="20">0.5*(Q11-R11)</f>
        <v>1.8120306016709886E-2</v>
      </c>
    </row>
    <row r="12" spans="1:19" x14ac:dyDescent="0.15">
      <c r="A12" s="99" t="s">
        <v>94</v>
      </c>
      <c r="B12" s="94" t="s">
        <v>144</v>
      </c>
      <c r="C12" s="94">
        <v>18.489999999999998</v>
      </c>
      <c r="D12" s="94">
        <v>18.53</v>
      </c>
      <c r="E12" s="100">
        <f t="shared" si="12"/>
        <v>18.509999999999998</v>
      </c>
      <c r="F12" s="101">
        <f t="shared" si="13"/>
        <v>2.828427124746381E-2</v>
      </c>
      <c r="G12" s="94">
        <v>19.760000000000002</v>
      </c>
      <c r="H12" s="94">
        <v>19.77</v>
      </c>
      <c r="I12" s="94">
        <v>19.72</v>
      </c>
      <c r="J12" s="100">
        <f t="shared" si="14"/>
        <v>19.75</v>
      </c>
      <c r="K12" s="101">
        <f t="shared" si="15"/>
        <v>2.6457513110646685E-2</v>
      </c>
      <c r="L12" s="101">
        <f t="shared" si="16"/>
        <v>1.240000000000002</v>
      </c>
      <c r="M12" s="101">
        <f t="shared" si="17"/>
        <v>3.8729833462076098E-2</v>
      </c>
      <c r="N12" s="101">
        <f t="shared" ref="N12:N14" si="21">L12-$L$11</f>
        <v>-8.4016666666666637</v>
      </c>
      <c r="O12" s="101">
        <f>M12</f>
        <v>3.8729833462076098E-2</v>
      </c>
      <c r="P12" s="100">
        <f t="shared" si="18"/>
        <v>338.18448561348504</v>
      </c>
      <c r="Q12" s="101">
        <f>2^-(N12-O12)</f>
        <v>347.38616787224998</v>
      </c>
      <c r="R12" s="101">
        <f t="shared" si="19"/>
        <v>329.22654062529068</v>
      </c>
      <c r="S12" s="101">
        <f t="shared" si="20"/>
        <v>9.0798136234796516</v>
      </c>
    </row>
    <row r="13" spans="1:19" x14ac:dyDescent="0.15">
      <c r="A13" s="99" t="s">
        <v>139</v>
      </c>
      <c r="B13" s="94">
        <v>19.93</v>
      </c>
      <c r="C13" s="94">
        <v>20.02</v>
      </c>
      <c r="D13" s="94">
        <v>19.97</v>
      </c>
      <c r="E13" s="100">
        <f t="shared" si="12"/>
        <v>19.973333333333333</v>
      </c>
      <c r="F13" s="101">
        <f t="shared" si="13"/>
        <v>4.50924975282289E-2</v>
      </c>
      <c r="G13" s="94">
        <v>29.94</v>
      </c>
      <c r="H13" s="94">
        <v>29.9</v>
      </c>
      <c r="I13" s="94" t="s">
        <v>145</v>
      </c>
      <c r="J13" s="100">
        <f t="shared" si="14"/>
        <v>29.92</v>
      </c>
      <c r="K13" s="101">
        <f t="shared" si="15"/>
        <v>2.828427124746381E-2</v>
      </c>
      <c r="L13" s="101">
        <f t="shared" si="16"/>
        <v>9.946666666666669</v>
      </c>
      <c r="M13" s="101">
        <f t="shared" si="17"/>
        <v>5.322906474223868E-2</v>
      </c>
      <c r="N13" s="101">
        <f t="shared" si="21"/>
        <v>0.30500000000000327</v>
      </c>
      <c r="O13" s="101">
        <f t="shared" ref="O13:O14" si="22">M13</f>
        <v>5.322906474223868E-2</v>
      </c>
      <c r="P13" s="100">
        <f t="shared" si="18"/>
        <v>0.80944221654740656</v>
      </c>
      <c r="Q13" s="101">
        <f t="shared" ref="Q13:Q14" si="23">2^-(N13-O13)</f>
        <v>0.83986483238442688</v>
      </c>
      <c r="R13" s="101">
        <f t="shared" si="19"/>
        <v>0.78012160607920178</v>
      </c>
      <c r="S13" s="101">
        <f t="shared" si="20"/>
        <v>2.9871613152612553E-2</v>
      </c>
    </row>
    <row r="14" spans="1:19" x14ac:dyDescent="0.15">
      <c r="A14" s="99" t="s">
        <v>141</v>
      </c>
      <c r="B14" s="94" t="s">
        <v>142</v>
      </c>
      <c r="C14" s="94">
        <v>19.34</v>
      </c>
      <c r="D14" s="94">
        <v>19.32</v>
      </c>
      <c r="E14" s="100">
        <f t="shared" si="12"/>
        <v>19.329999999999998</v>
      </c>
      <c r="F14" s="101">
        <f t="shared" si="13"/>
        <v>1.4142135623730649E-2</v>
      </c>
      <c r="G14" s="94">
        <v>25.91</v>
      </c>
      <c r="H14" s="94">
        <v>25.91</v>
      </c>
      <c r="I14" s="94">
        <v>25.92</v>
      </c>
      <c r="J14" s="100">
        <f>AVERAGE(G14:I14)</f>
        <v>25.913333333333338</v>
      </c>
      <c r="K14" s="101">
        <f>STDEV(G14:I14)</f>
        <v>5.77350269189716E-3</v>
      </c>
      <c r="L14" s="101">
        <f t="shared" si="16"/>
        <v>6.5833333333333393</v>
      </c>
      <c r="M14" s="101">
        <f t="shared" si="17"/>
        <v>1.5275252316519529E-2</v>
      </c>
      <c r="N14" s="101">
        <f t="shared" si="21"/>
        <v>-3.0583333333333265</v>
      </c>
      <c r="O14" s="101">
        <f t="shared" si="22"/>
        <v>1.5275252316519529E-2</v>
      </c>
      <c r="P14" s="100">
        <f t="shared" si="18"/>
        <v>8.3300972202784127</v>
      </c>
      <c r="Q14" s="101">
        <f t="shared" si="23"/>
        <v>8.4187648516267455</v>
      </c>
      <c r="R14" s="101">
        <f t="shared" si="19"/>
        <v>8.2423634490612798</v>
      </c>
      <c r="S14" s="101">
        <f t="shared" si="20"/>
        <v>8.820070128273283E-2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146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 t="s">
        <v>135</v>
      </c>
      <c r="C18" s="94">
        <v>19.36</v>
      </c>
      <c r="D18" s="94">
        <v>19.350000000000001</v>
      </c>
      <c r="E18" s="100">
        <f t="shared" ref="E18:E21" si="24">AVERAGE(B18:D18)</f>
        <v>19.355</v>
      </c>
      <c r="F18" s="101">
        <f t="shared" ref="F18:F21" si="25">STDEV(B18:D18)</f>
        <v>7.0710678118640685E-3</v>
      </c>
      <c r="G18" s="94">
        <v>22.29</v>
      </c>
      <c r="H18" s="94">
        <v>22.29</v>
      </c>
      <c r="I18" s="94">
        <v>22.2</v>
      </c>
      <c r="J18" s="100">
        <f t="shared" ref="J18:J21" si="26">AVERAGE(G18:I18)</f>
        <v>22.26</v>
      </c>
      <c r="K18" s="101">
        <f t="shared" ref="K18:K21" si="27">STDEV(G18:I18)</f>
        <v>5.1961524227066236E-2</v>
      </c>
      <c r="L18" s="101">
        <f t="shared" ref="L18:L21" si="28">J18-E18</f>
        <v>2.9050000000000011</v>
      </c>
      <c r="M18" s="101">
        <f t="shared" ref="M18:M21" si="29">SQRT(F18*F18+K18*K18)</f>
        <v>5.2440442408507308E-2</v>
      </c>
      <c r="N18" s="101">
        <f>L18-$L$18</f>
        <v>0</v>
      </c>
      <c r="O18" s="101">
        <f>M18</f>
        <v>5.2440442408507308E-2</v>
      </c>
      <c r="P18" s="100">
        <f t="shared" ref="P18:P21" si="30">2^-N18</f>
        <v>1</v>
      </c>
      <c r="Q18" s="101">
        <f>2^-(N18-O18)</f>
        <v>1.0370176452810536</v>
      </c>
      <c r="R18" s="101">
        <f t="shared" ref="R18:R21" si="31">2^-(N18+O18)</f>
        <v>0.96430374598783131</v>
      </c>
      <c r="S18" s="101">
        <f t="shared" ref="S18:S21" si="32">0.5*(Q18-R18)</f>
        <v>3.6356949646611125E-2</v>
      </c>
    </row>
    <row r="19" spans="1:19" x14ac:dyDescent="0.15">
      <c r="A19" s="99" t="s">
        <v>137</v>
      </c>
      <c r="B19" s="94">
        <v>19.829999999999998</v>
      </c>
      <c r="C19" s="94">
        <v>19.899999999999999</v>
      </c>
      <c r="D19" s="94">
        <v>19.91</v>
      </c>
      <c r="E19" s="100">
        <f t="shared" si="24"/>
        <v>19.88</v>
      </c>
      <c r="F19" s="101">
        <f t="shared" si="25"/>
        <v>4.3588989435407434E-2</v>
      </c>
      <c r="G19" s="94" t="s">
        <v>147</v>
      </c>
      <c r="H19" s="94">
        <v>22.65</v>
      </c>
      <c r="I19" s="94">
        <v>22.69</v>
      </c>
      <c r="J19" s="100">
        <f t="shared" si="26"/>
        <v>22.67</v>
      </c>
      <c r="K19" s="101">
        <f t="shared" si="27"/>
        <v>2.828427124746381E-2</v>
      </c>
      <c r="L19" s="101">
        <f t="shared" si="28"/>
        <v>2.7900000000000027</v>
      </c>
      <c r="M19" s="101">
        <f t="shared" si="29"/>
        <v>5.1961524227067943E-2</v>
      </c>
      <c r="N19" s="101">
        <f t="shared" ref="N19:N21" si="33">L19-$L$18</f>
        <v>-0.11499999999999844</v>
      </c>
      <c r="O19" s="101">
        <f>M19</f>
        <v>5.1961524227067943E-2</v>
      </c>
      <c r="P19" s="100">
        <f t="shared" si="30"/>
        <v>1.0829750455259235</v>
      </c>
      <c r="Q19" s="101">
        <f>2^-(N19-O19)</f>
        <v>1.1226914801959016</v>
      </c>
      <c r="R19" s="101">
        <f t="shared" si="31"/>
        <v>1.0446636230170954</v>
      </c>
      <c r="S19" s="101">
        <f t="shared" si="32"/>
        <v>3.9013928589403113E-2</v>
      </c>
    </row>
    <row r="20" spans="1:19" x14ac:dyDescent="0.15">
      <c r="A20" s="99" t="s">
        <v>139</v>
      </c>
      <c r="B20" s="94">
        <v>19.93</v>
      </c>
      <c r="C20" s="94">
        <v>20.02</v>
      </c>
      <c r="D20" s="94">
        <v>19.97</v>
      </c>
      <c r="E20" s="100">
        <f t="shared" si="24"/>
        <v>19.973333333333333</v>
      </c>
      <c r="F20" s="101">
        <f t="shared" si="25"/>
        <v>4.50924975282289E-2</v>
      </c>
      <c r="G20" s="94">
        <v>22.93</v>
      </c>
      <c r="H20" s="94" t="s">
        <v>148</v>
      </c>
      <c r="I20" s="94">
        <v>22.95</v>
      </c>
      <c r="J20" s="100">
        <f t="shared" si="26"/>
        <v>22.939999999999998</v>
      </c>
      <c r="K20" s="101">
        <f t="shared" si="27"/>
        <v>1.4142135623730649E-2</v>
      </c>
      <c r="L20" s="101">
        <f t="shared" si="28"/>
        <v>2.966666666666665</v>
      </c>
      <c r="M20" s="101">
        <f t="shared" si="29"/>
        <v>4.7258156262525948E-2</v>
      </c>
      <c r="N20" s="101">
        <f t="shared" si="33"/>
        <v>6.1666666666663872E-2</v>
      </c>
      <c r="O20" s="101">
        <f t="shared" ref="O20:O21" si="34">M20</f>
        <v>4.7258156262525948E-2</v>
      </c>
      <c r="P20" s="100">
        <f t="shared" si="30"/>
        <v>0.95815657382560571</v>
      </c>
      <c r="Q20" s="101">
        <f t="shared" ref="Q20:Q21" si="35">2^-(N20-O20)</f>
        <v>0.99006248828792776</v>
      </c>
      <c r="R20" s="101">
        <f t="shared" si="31"/>
        <v>0.92727886454196606</v>
      </c>
      <c r="S20" s="101">
        <f t="shared" si="32"/>
        <v>3.1391811872980846E-2</v>
      </c>
    </row>
    <row r="21" spans="1:19" x14ac:dyDescent="0.15">
      <c r="A21" s="99" t="s">
        <v>141</v>
      </c>
      <c r="B21" s="94" t="s">
        <v>142</v>
      </c>
      <c r="C21" s="94">
        <v>19.34</v>
      </c>
      <c r="D21" s="94">
        <v>19.32</v>
      </c>
      <c r="E21" s="100">
        <f t="shared" si="24"/>
        <v>19.329999999999998</v>
      </c>
      <c r="F21" s="101">
        <f t="shared" si="25"/>
        <v>1.4142135623730649E-2</v>
      </c>
      <c r="G21" s="94">
        <v>22.23</v>
      </c>
      <c r="H21" s="94">
        <v>22.3</v>
      </c>
      <c r="I21" s="94">
        <v>22.28</v>
      </c>
      <c r="J21" s="100">
        <f t="shared" si="26"/>
        <v>22.27</v>
      </c>
      <c r="K21" s="101">
        <f t="shared" si="27"/>
        <v>3.6055512754640105E-2</v>
      </c>
      <c r="L21" s="101">
        <f t="shared" si="28"/>
        <v>2.9400000000000013</v>
      </c>
      <c r="M21" s="101">
        <f t="shared" si="29"/>
        <v>3.8729833462074259E-2</v>
      </c>
      <c r="N21" s="101">
        <f t="shared" si="33"/>
        <v>3.5000000000000142E-2</v>
      </c>
      <c r="O21" s="101">
        <f t="shared" si="34"/>
        <v>3.8729833462074259E-2</v>
      </c>
      <c r="P21" s="100">
        <f t="shared" si="30"/>
        <v>0.97603176077622467</v>
      </c>
      <c r="Q21" s="101">
        <f t="shared" si="35"/>
        <v>1.002588668378988</v>
      </c>
      <c r="R21" s="101">
        <f t="shared" si="31"/>
        <v>0.95017830152039084</v>
      </c>
      <c r="S21" s="101">
        <f t="shared" si="32"/>
        <v>2.6205183429298562E-2</v>
      </c>
    </row>
  </sheetData>
  <mergeCells count="10">
    <mergeCell ref="B16:F16"/>
    <mergeCell ref="G16:K16"/>
    <mergeCell ref="Q16:R16"/>
    <mergeCell ref="A1:C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1CA3-4AA8-BA43-97A7-E59E906CC30D}">
  <sheetPr>
    <pageSetUpPr fitToPage="1"/>
  </sheetPr>
  <dimension ref="A1:S21"/>
  <sheetViews>
    <sheetView workbookViewId="0">
      <selection activeCell="A16" sqref="A16:S21"/>
    </sheetView>
  </sheetViews>
  <sheetFormatPr baseColWidth="10" defaultColWidth="8.83203125" defaultRowHeight="13" x14ac:dyDescent="0.15"/>
  <cols>
    <col min="1" max="1" width="15.1640625" style="93" customWidth="1"/>
    <col min="2" max="9" width="8.83203125" style="106"/>
    <col min="10" max="16384" width="8.83203125" style="93"/>
  </cols>
  <sheetData>
    <row r="1" spans="1:19" ht="16" x14ac:dyDescent="0.2">
      <c r="A1" s="102" t="s">
        <v>165</v>
      </c>
      <c r="B1" s="105"/>
      <c r="C1" s="105"/>
      <c r="D1" s="105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8">
        <v>1</v>
      </c>
      <c r="C3" s="98">
        <v>2</v>
      </c>
      <c r="D3" s="98">
        <v>3</v>
      </c>
      <c r="E3" s="98" t="s">
        <v>4</v>
      </c>
      <c r="F3" s="98" t="s">
        <v>5</v>
      </c>
      <c r="G3" s="98">
        <v>1</v>
      </c>
      <c r="H3" s="98">
        <v>2</v>
      </c>
      <c r="I3" s="98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8">
        <v>19.989999999999998</v>
      </c>
      <c r="C4" s="107">
        <v>19.989999999999998</v>
      </c>
      <c r="D4" s="98">
        <v>19.98</v>
      </c>
      <c r="E4" s="108">
        <f t="shared" ref="E4:E7" si="0">AVERAGE(B4:D4)</f>
        <v>19.986666666666665</v>
      </c>
      <c r="F4" s="107">
        <f t="shared" ref="F4:F7" si="1">STDEV(B4:D4)</f>
        <v>5.7735026918951087E-3</v>
      </c>
      <c r="G4" s="98">
        <v>16.07</v>
      </c>
      <c r="H4" s="98">
        <v>16.09</v>
      </c>
      <c r="I4" s="98">
        <v>16.059999999999999</v>
      </c>
      <c r="J4" s="100">
        <f t="shared" ref="J4:J7" si="2">AVERAGE(G4:I4)</f>
        <v>16.073333333333334</v>
      </c>
      <c r="K4" s="101">
        <f t="shared" ref="K4:K7" si="3">STDEV(G4:I4)</f>
        <v>1.5275252316519916E-2</v>
      </c>
      <c r="L4" s="101">
        <f t="shared" ref="L4:L7" si="4">J4-E4</f>
        <v>-3.9133333333333304</v>
      </c>
      <c r="M4" s="101">
        <f t="shared" ref="M4:M7" si="5">SQRT(F4*F4+K4*K4)</f>
        <v>1.6329931618554533E-2</v>
      </c>
      <c r="N4" s="101">
        <f>L4-$L$4</f>
        <v>0</v>
      </c>
      <c r="O4" s="101">
        <f t="shared" ref="O4:O7" si="6">M4</f>
        <v>1.6329931618554533E-2</v>
      </c>
      <c r="P4" s="100">
        <f t="shared" ref="P4:P7" si="7">2^-N4</f>
        <v>1</v>
      </c>
      <c r="Q4" s="101">
        <f t="shared" ref="Q4:Q7" si="8">2^-(N4-O4)</f>
        <v>1.0113833488483803</v>
      </c>
      <c r="R4" s="101">
        <f t="shared" ref="R4:R7" si="9">2^-(N4+O4)</f>
        <v>0.98874477332324873</v>
      </c>
      <c r="S4" s="101">
        <f t="shared" ref="S4:S7" si="10">STDEV(Q4:R4)</f>
        <v>1.6007890270224361E-2</v>
      </c>
    </row>
    <row r="5" spans="1:19" x14ac:dyDescent="0.15">
      <c r="A5" s="99" t="s">
        <v>137</v>
      </c>
      <c r="B5" s="98">
        <v>20.399999999999999</v>
      </c>
      <c r="C5" s="98">
        <v>20.46</v>
      </c>
      <c r="D5" s="98">
        <v>20.5</v>
      </c>
      <c r="E5" s="108">
        <f t="shared" si="0"/>
        <v>20.453333333333333</v>
      </c>
      <c r="F5" s="107">
        <f t="shared" si="1"/>
        <v>5.0332229568472477E-2</v>
      </c>
      <c r="G5" s="98">
        <v>14.9</v>
      </c>
      <c r="H5" s="98">
        <v>14.96</v>
      </c>
      <c r="I5" s="98">
        <v>15</v>
      </c>
      <c r="J5" s="100">
        <f t="shared" si="2"/>
        <v>14.953333333333333</v>
      </c>
      <c r="K5" s="101">
        <f t="shared" si="3"/>
        <v>5.0332229568471533E-2</v>
      </c>
      <c r="L5" s="101">
        <f t="shared" si="4"/>
        <v>-5.5</v>
      </c>
      <c r="M5" s="101">
        <f t="shared" si="5"/>
        <v>7.1180521680209219E-2</v>
      </c>
      <c r="N5" s="101">
        <f t="shared" ref="N5" si="11">L5-$L$4</f>
        <v>-1.5866666666666696</v>
      </c>
      <c r="O5" s="101">
        <f t="shared" si="6"/>
        <v>7.1180521680209219E-2</v>
      </c>
      <c r="P5" s="100">
        <f t="shared" si="7"/>
        <v>3.0035458072695458</v>
      </c>
      <c r="Q5" s="101">
        <f t="shared" si="8"/>
        <v>3.1554531170643649</v>
      </c>
      <c r="R5" s="101">
        <f t="shared" si="9"/>
        <v>2.8589514981478503</v>
      </c>
      <c r="S5" s="101">
        <f t="shared" si="10"/>
        <v>0.20965830536865701</v>
      </c>
    </row>
    <row r="6" spans="1:19" x14ac:dyDescent="0.15">
      <c r="A6" s="99" t="s">
        <v>139</v>
      </c>
      <c r="B6" s="98">
        <v>20.84</v>
      </c>
      <c r="C6" s="98">
        <v>20.93</v>
      </c>
      <c r="D6" s="98">
        <v>20.86</v>
      </c>
      <c r="E6" s="108">
        <f t="shared" si="0"/>
        <v>20.876666666666665</v>
      </c>
      <c r="F6" s="107">
        <f t="shared" si="1"/>
        <v>4.725815626252608E-2</v>
      </c>
      <c r="G6" s="94">
        <v>17.32</v>
      </c>
      <c r="H6" s="94">
        <v>17.45</v>
      </c>
      <c r="I6" s="94">
        <v>17.47</v>
      </c>
      <c r="J6" s="100">
        <f t="shared" si="2"/>
        <v>17.41333333333333</v>
      </c>
      <c r="K6" s="101">
        <f t="shared" si="3"/>
        <v>8.144527815247006E-2</v>
      </c>
      <c r="L6" s="101">
        <f t="shared" si="4"/>
        <v>-3.4633333333333347</v>
      </c>
      <c r="M6" s="101">
        <f t="shared" si="5"/>
        <v>9.4162979278836281E-2</v>
      </c>
      <c r="N6" s="101">
        <f>L6-$L$4</f>
        <v>0.44999999999999574</v>
      </c>
      <c r="O6" s="101">
        <f t="shared" si="6"/>
        <v>9.4162979278836281E-2</v>
      </c>
      <c r="P6" s="100">
        <f t="shared" si="7"/>
        <v>0.73204284797281494</v>
      </c>
      <c r="Q6" s="101">
        <f t="shared" si="8"/>
        <v>0.78141615069646631</v>
      </c>
      <c r="R6" s="101">
        <f t="shared" si="9"/>
        <v>0.68578916725808736</v>
      </c>
      <c r="S6" s="101">
        <f t="shared" si="10"/>
        <v>6.7618488453691422E-2</v>
      </c>
    </row>
    <row r="7" spans="1:19" x14ac:dyDescent="0.15">
      <c r="A7" s="99" t="s">
        <v>141</v>
      </c>
      <c r="B7" s="98">
        <v>19.559999999999999</v>
      </c>
      <c r="C7" s="98">
        <v>19.53</v>
      </c>
      <c r="D7" s="98">
        <v>19.559999999999999</v>
      </c>
      <c r="E7" s="108">
        <f t="shared" si="0"/>
        <v>19.55</v>
      </c>
      <c r="F7" s="107">
        <f t="shared" si="1"/>
        <v>1.7320508075687378E-2</v>
      </c>
      <c r="G7" s="94">
        <v>14.29</v>
      </c>
      <c r="H7" s="94">
        <v>14.17</v>
      </c>
      <c r="I7" s="94">
        <v>14.2</v>
      </c>
      <c r="J7" s="100">
        <f t="shared" si="2"/>
        <v>14.219999999999999</v>
      </c>
      <c r="K7" s="101">
        <f t="shared" si="3"/>
        <v>6.2449979983983647E-2</v>
      </c>
      <c r="L7" s="101">
        <f t="shared" si="4"/>
        <v>-5.3300000000000018</v>
      </c>
      <c r="M7" s="101">
        <f t="shared" si="5"/>
        <v>6.48074069840779E-2</v>
      </c>
      <c r="N7" s="101">
        <f t="shared" ref="N7" si="12">L7-$L$4</f>
        <v>-1.4166666666666714</v>
      </c>
      <c r="O7" s="101">
        <f t="shared" si="6"/>
        <v>6.48074069840779E-2</v>
      </c>
      <c r="P7" s="100">
        <f t="shared" si="7"/>
        <v>2.6696797083400772</v>
      </c>
      <c r="Q7" s="101">
        <f t="shared" si="8"/>
        <v>2.7923389479397676</v>
      </c>
      <c r="R7" s="101">
        <f t="shared" si="9"/>
        <v>2.5524085284780047</v>
      </c>
      <c r="S7" s="101">
        <f t="shared" si="10"/>
        <v>0.16965642661434532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8">
        <v>1</v>
      </c>
      <c r="C10" s="98">
        <v>2</v>
      </c>
      <c r="D10" s="98">
        <v>3</v>
      </c>
      <c r="E10" s="98" t="s">
        <v>4</v>
      </c>
      <c r="F10" s="98" t="s">
        <v>5</v>
      </c>
      <c r="G10" s="98">
        <v>1</v>
      </c>
      <c r="H10" s="98">
        <v>2</v>
      </c>
      <c r="I10" s="98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8">
        <v>19.989999999999998</v>
      </c>
      <c r="C11" s="107">
        <v>19.989999999999998</v>
      </c>
      <c r="D11" s="98">
        <v>19.98</v>
      </c>
      <c r="E11" s="108">
        <f t="shared" ref="E11:E14" si="13">AVERAGE(B11:D11)</f>
        <v>19.986666666666665</v>
      </c>
      <c r="F11" s="107">
        <f t="shared" ref="F11:F14" si="14">STDEV(B11:D11)</f>
        <v>5.7735026918951087E-3</v>
      </c>
      <c r="G11" s="98">
        <v>30.19</v>
      </c>
      <c r="H11" s="107">
        <v>30.18</v>
      </c>
      <c r="I11" s="98">
        <v>30.18</v>
      </c>
      <c r="J11" s="100">
        <f t="shared" ref="J11:J13" si="15">AVERAGE(G11:I11)</f>
        <v>30.183333333333337</v>
      </c>
      <c r="K11" s="101">
        <f t="shared" ref="K11:K13" si="16">STDEV(G11:I11)</f>
        <v>5.77350269189716E-3</v>
      </c>
      <c r="L11" s="101">
        <f t="shared" ref="L11:L14" si="17">J11-E11</f>
        <v>10.196666666666673</v>
      </c>
      <c r="M11" s="101">
        <f t="shared" ref="M11:M14" si="18">SQRT(F11*F11+K11*K11)</f>
        <v>8.164965809277086E-3</v>
      </c>
      <c r="N11" s="101">
        <f>L11-$L$11</f>
        <v>0</v>
      </c>
      <c r="O11" s="101">
        <f t="shared" ref="O11:O14" si="19">M11</f>
        <v>8.164965809277086E-3</v>
      </c>
      <c r="P11" s="100">
        <f t="shared" ref="P11:P14" si="20">2^-N11</f>
        <v>1</v>
      </c>
      <c r="Q11" s="101">
        <f t="shared" ref="Q11:Q14" si="21">2^-(N11-O11)</f>
        <v>1.0056755683859384</v>
      </c>
      <c r="R11" s="101">
        <f t="shared" ref="R11:R14" si="22">2^-(N11+O11)</f>
        <v>0.99435646190048399</v>
      </c>
      <c r="S11" s="101">
        <f t="shared" ref="S11:S14" si="23">STDEV(Q11:R11)</f>
        <v>8.0038169528374517E-3</v>
      </c>
    </row>
    <row r="12" spans="1:19" x14ac:dyDescent="0.15">
      <c r="A12" s="99" t="s">
        <v>94</v>
      </c>
      <c r="B12" s="98">
        <v>19.91</v>
      </c>
      <c r="C12" s="98">
        <v>19.71</v>
      </c>
      <c r="D12" s="98">
        <v>19.920000000000002</v>
      </c>
      <c r="E12" s="108">
        <f t="shared" si="13"/>
        <v>19.846666666666668</v>
      </c>
      <c r="F12" s="107">
        <f t="shared" si="14"/>
        <v>0.11846237095944581</v>
      </c>
      <c r="G12" s="98">
        <v>21.43</v>
      </c>
      <c r="H12" s="98">
        <v>21.42</v>
      </c>
      <c r="I12" s="98">
        <v>21.41</v>
      </c>
      <c r="J12" s="100">
        <f t="shared" si="15"/>
        <v>21.42</v>
      </c>
      <c r="K12" s="101">
        <f t="shared" si="16"/>
        <v>9.9999999999997868E-3</v>
      </c>
      <c r="L12" s="101">
        <f t="shared" si="17"/>
        <v>1.5733333333333341</v>
      </c>
      <c r="M12" s="101">
        <f t="shared" si="18"/>
        <v>0.11888369666751344</v>
      </c>
      <c r="N12" s="101">
        <f t="shared" ref="N12:N14" si="24">L12-$L$11</f>
        <v>-8.6233333333333384</v>
      </c>
      <c r="O12" s="101">
        <f t="shared" si="19"/>
        <v>0.11888369666751344</v>
      </c>
      <c r="P12" s="100">
        <f t="shared" si="20"/>
        <v>394.35013691227033</v>
      </c>
      <c r="Q12" s="101">
        <f t="shared" si="21"/>
        <v>428.22257103083405</v>
      </c>
      <c r="R12" s="101">
        <f t="shared" si="22"/>
        <v>363.15701460661359</v>
      </c>
      <c r="S12" s="101">
        <f t="shared" si="23"/>
        <v>46.008296169242222</v>
      </c>
    </row>
    <row r="13" spans="1:19" x14ac:dyDescent="0.15">
      <c r="A13" s="99" t="s">
        <v>139</v>
      </c>
      <c r="B13" s="98">
        <v>20.84</v>
      </c>
      <c r="C13" s="98">
        <v>20.93</v>
      </c>
      <c r="D13" s="98">
        <v>20.86</v>
      </c>
      <c r="E13" s="108">
        <f t="shared" si="13"/>
        <v>20.876666666666665</v>
      </c>
      <c r="F13" s="107">
        <f t="shared" si="14"/>
        <v>4.725815626252608E-2</v>
      </c>
      <c r="G13" s="98" t="s">
        <v>166</v>
      </c>
      <c r="H13" s="98">
        <v>30.93</v>
      </c>
      <c r="I13" s="98">
        <v>30.89</v>
      </c>
      <c r="J13" s="100">
        <f t="shared" si="15"/>
        <v>30.91</v>
      </c>
      <c r="K13" s="101">
        <f t="shared" si="16"/>
        <v>2.8284271247461298E-2</v>
      </c>
      <c r="L13" s="101">
        <f t="shared" si="17"/>
        <v>10.033333333333335</v>
      </c>
      <c r="M13" s="101">
        <f t="shared" si="18"/>
        <v>5.5075705472860705E-2</v>
      </c>
      <c r="N13" s="101">
        <f t="shared" si="24"/>
        <v>-0.16333333333333755</v>
      </c>
      <c r="O13" s="101">
        <f t="shared" si="19"/>
        <v>5.5075705472860705E-2</v>
      </c>
      <c r="P13" s="100">
        <f t="shared" si="20"/>
        <v>1.1198716040467624</v>
      </c>
      <c r="Q13" s="101">
        <f t="shared" si="21"/>
        <v>1.1634498608589563</v>
      </c>
      <c r="R13" s="101">
        <f t="shared" si="22"/>
        <v>1.0779256173741578</v>
      </c>
      <c r="S13" s="101">
        <f t="shared" si="23"/>
        <v>6.0474772523950407E-2</v>
      </c>
    </row>
    <row r="14" spans="1:19" x14ac:dyDescent="0.15">
      <c r="A14" s="99" t="s">
        <v>141</v>
      </c>
      <c r="B14" s="98">
        <v>19.559999999999999</v>
      </c>
      <c r="C14" s="98">
        <v>19.53</v>
      </c>
      <c r="D14" s="98">
        <v>19.559999999999999</v>
      </c>
      <c r="E14" s="108">
        <f t="shared" si="13"/>
        <v>19.55</v>
      </c>
      <c r="F14" s="107">
        <f t="shared" si="14"/>
        <v>1.7320508075687378E-2</v>
      </c>
      <c r="G14" s="98" t="s">
        <v>167</v>
      </c>
      <c r="H14" s="98">
        <v>27.08</v>
      </c>
      <c r="I14" s="98">
        <v>27.04</v>
      </c>
      <c r="J14" s="100">
        <f>AVERAGE(G14:I14)</f>
        <v>27.06</v>
      </c>
      <c r="K14" s="101">
        <f>STDEV(G14:I14)</f>
        <v>2.8284271247461298E-2</v>
      </c>
      <c r="L14" s="101">
        <f t="shared" si="17"/>
        <v>7.509999999999998</v>
      </c>
      <c r="M14" s="101">
        <f t="shared" si="18"/>
        <v>3.3166247903552756E-2</v>
      </c>
      <c r="N14" s="101">
        <f t="shared" si="24"/>
        <v>-2.6866666666666745</v>
      </c>
      <c r="O14" s="101">
        <f t="shared" si="19"/>
        <v>3.3166247903552756E-2</v>
      </c>
      <c r="P14" s="100">
        <f t="shared" si="20"/>
        <v>6.4382413794873159</v>
      </c>
      <c r="Q14" s="101">
        <f t="shared" si="21"/>
        <v>6.5879651101306766</v>
      </c>
      <c r="R14" s="101">
        <f t="shared" si="22"/>
        <v>6.2919203984249004</v>
      </c>
      <c r="S14" s="101">
        <f t="shared" si="23"/>
        <v>0.20933522318157088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153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8">
        <v>1</v>
      </c>
      <c r="C17" s="98">
        <v>2</v>
      </c>
      <c r="D17" s="98">
        <v>3</v>
      </c>
      <c r="E17" s="98" t="s">
        <v>4</v>
      </c>
      <c r="F17" s="98" t="s">
        <v>5</v>
      </c>
      <c r="G17" s="98">
        <v>1</v>
      </c>
      <c r="H17" s="98">
        <v>2</v>
      </c>
      <c r="I17" s="98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8">
        <v>19.989999999999998</v>
      </c>
      <c r="C18" s="107">
        <v>19.989999999999998</v>
      </c>
      <c r="D18" s="98">
        <v>19.98</v>
      </c>
      <c r="E18" s="108">
        <f t="shared" ref="E18:E21" si="25">AVERAGE(B18:D18)</f>
        <v>19.986666666666665</v>
      </c>
      <c r="F18" s="107">
        <f t="shared" ref="F18:F21" si="26">STDEV(B18:D18)</f>
        <v>5.7735026918951087E-3</v>
      </c>
      <c r="G18" s="98">
        <v>22.5</v>
      </c>
      <c r="H18" s="98">
        <v>22.59</v>
      </c>
      <c r="I18" s="109">
        <v>22.54</v>
      </c>
      <c r="J18" s="100">
        <f t="shared" ref="J18:J21" si="27">AVERAGE(G18:I18)</f>
        <v>22.543333333333333</v>
      </c>
      <c r="K18" s="101">
        <f t="shared" ref="K18:K21" si="28">STDEV(G18:I18)</f>
        <v>4.50924975282289E-2</v>
      </c>
      <c r="L18" s="101">
        <f t="shared" ref="L18:L21" si="29">J18-E18</f>
        <v>2.5566666666666684</v>
      </c>
      <c r="M18" s="101">
        <f t="shared" ref="M18:M21" si="30">SQRT(F18*F18+K18*K18)</f>
        <v>4.546060565661933E-2</v>
      </c>
      <c r="N18" s="101">
        <f>L18-$L$18</f>
        <v>0</v>
      </c>
      <c r="O18" s="101">
        <f t="shared" ref="O18:O21" si="31">M18</f>
        <v>4.546060565661933E-2</v>
      </c>
      <c r="P18" s="100">
        <f t="shared" ref="P18:P21" si="32">2^-N18</f>
        <v>1</v>
      </c>
      <c r="Q18" s="101">
        <f t="shared" ref="Q18:Q21" si="33">2^-(N18-O18)</f>
        <v>1.0320126148096591</v>
      </c>
      <c r="R18" s="101">
        <f t="shared" ref="R18:R21" si="34">2^-(N18+O18)</f>
        <v>0.96898040358202076</v>
      </c>
      <c r="S18" s="101">
        <f t="shared" ref="S18:S21" si="35">STDEV(Q18:R18)</f>
        <v>4.4570503992245922E-2</v>
      </c>
    </row>
    <row r="19" spans="1:19" x14ac:dyDescent="0.15">
      <c r="A19" s="99" t="s">
        <v>137</v>
      </c>
      <c r="B19" s="98">
        <v>20.399999999999999</v>
      </c>
      <c r="C19" s="98">
        <v>20.46</v>
      </c>
      <c r="D19" s="98">
        <v>20.5</v>
      </c>
      <c r="E19" s="108">
        <f t="shared" si="25"/>
        <v>20.453333333333333</v>
      </c>
      <c r="F19" s="107">
        <f t="shared" si="26"/>
        <v>5.0332229568472477E-2</v>
      </c>
      <c r="G19" s="98">
        <v>21.99</v>
      </c>
      <c r="H19" s="98">
        <v>22</v>
      </c>
      <c r="I19" s="98">
        <v>21.9</v>
      </c>
      <c r="J19" s="100">
        <f t="shared" si="27"/>
        <v>21.963333333333328</v>
      </c>
      <c r="K19" s="101">
        <f t="shared" si="28"/>
        <v>5.5075705472861454E-2</v>
      </c>
      <c r="L19" s="101">
        <f t="shared" si="29"/>
        <v>1.5099999999999945</v>
      </c>
      <c r="M19" s="101">
        <f t="shared" si="30"/>
        <v>7.4610097618665508E-2</v>
      </c>
      <c r="N19" s="101">
        <f t="shared" ref="N19:N21" si="36">L19-$L$18</f>
        <v>-1.046666666666674</v>
      </c>
      <c r="O19" s="101">
        <f t="shared" si="31"/>
        <v>7.4610097618665508E-2</v>
      </c>
      <c r="P19" s="100">
        <f t="shared" si="32"/>
        <v>2.0657514302987843</v>
      </c>
      <c r="Q19" s="101">
        <f t="shared" si="33"/>
        <v>2.1753940657652127</v>
      </c>
      <c r="R19" s="101">
        <f t="shared" si="34"/>
        <v>1.9616349235008164</v>
      </c>
      <c r="S19" s="101">
        <f t="shared" si="35"/>
        <v>0.15115053903577455</v>
      </c>
    </row>
    <row r="20" spans="1:19" x14ac:dyDescent="0.15">
      <c r="A20" s="99" t="s">
        <v>139</v>
      </c>
      <c r="B20" s="98">
        <v>20.84</v>
      </c>
      <c r="C20" s="98">
        <v>20.93</v>
      </c>
      <c r="D20" s="98">
        <v>20.86</v>
      </c>
      <c r="E20" s="108">
        <f t="shared" si="25"/>
        <v>20.876666666666665</v>
      </c>
      <c r="F20" s="107">
        <f t="shared" si="26"/>
        <v>4.725815626252608E-2</v>
      </c>
      <c r="G20" s="98">
        <v>23.53</v>
      </c>
      <c r="H20" s="98">
        <v>23.57</v>
      </c>
      <c r="I20" s="98">
        <v>23.5</v>
      </c>
      <c r="J20" s="100">
        <f t="shared" si="27"/>
        <v>23.533333333333331</v>
      </c>
      <c r="K20" s="101">
        <f t="shared" si="28"/>
        <v>3.5118845842842555E-2</v>
      </c>
      <c r="L20" s="101">
        <f t="shared" si="29"/>
        <v>2.6566666666666663</v>
      </c>
      <c r="M20" s="101">
        <f t="shared" si="30"/>
        <v>5.8878405775519033E-2</v>
      </c>
      <c r="N20" s="101">
        <f t="shared" si="36"/>
        <v>9.9999999999997868E-2</v>
      </c>
      <c r="O20" s="101">
        <f t="shared" si="31"/>
        <v>5.8878405775519033E-2</v>
      </c>
      <c r="P20" s="100">
        <f t="shared" si="32"/>
        <v>0.93303299153680885</v>
      </c>
      <c r="Q20" s="101">
        <f t="shared" si="33"/>
        <v>0.9718990702574668</v>
      </c>
      <c r="R20" s="101">
        <f t="shared" si="34"/>
        <v>0.89572116070191132</v>
      </c>
      <c r="S20" s="101">
        <f t="shared" si="35"/>
        <v>5.3865916423348773E-2</v>
      </c>
    </row>
    <row r="21" spans="1:19" x14ac:dyDescent="0.15">
      <c r="A21" s="99" t="s">
        <v>141</v>
      </c>
      <c r="B21" s="98">
        <v>19.559999999999999</v>
      </c>
      <c r="C21" s="98">
        <v>19.53</v>
      </c>
      <c r="D21" s="98">
        <v>19.559999999999999</v>
      </c>
      <c r="E21" s="108">
        <f t="shared" si="25"/>
        <v>19.55</v>
      </c>
      <c r="F21" s="107">
        <f t="shared" si="26"/>
        <v>1.7320508075687378E-2</v>
      </c>
      <c r="G21" s="98">
        <v>21.47</v>
      </c>
      <c r="H21" s="98">
        <v>21.49</v>
      </c>
      <c r="I21" s="98">
        <v>21.56</v>
      </c>
      <c r="J21" s="100">
        <f t="shared" si="27"/>
        <v>21.506666666666664</v>
      </c>
      <c r="K21" s="101">
        <f t="shared" si="28"/>
        <v>4.725815626252608E-2</v>
      </c>
      <c r="L21" s="101">
        <f t="shared" si="29"/>
        <v>1.9566666666666634</v>
      </c>
      <c r="M21" s="101">
        <f t="shared" si="30"/>
        <v>5.0332229568471179E-2</v>
      </c>
      <c r="N21" s="101">
        <f t="shared" si="36"/>
        <v>-0.60000000000000497</v>
      </c>
      <c r="O21" s="101">
        <f t="shared" si="31"/>
        <v>5.0332229568471179E-2</v>
      </c>
      <c r="P21" s="100">
        <f t="shared" si="32"/>
        <v>1.5157165665104033</v>
      </c>
      <c r="Q21" s="101">
        <f t="shared" si="33"/>
        <v>1.5695295917148009</v>
      </c>
      <c r="R21" s="101">
        <f t="shared" si="34"/>
        <v>1.4637485792695686</v>
      </c>
      <c r="S21" s="101">
        <f t="shared" si="35"/>
        <v>7.479847122080234E-2</v>
      </c>
    </row>
  </sheetData>
  <mergeCells count="9">
    <mergeCell ref="B16:F16"/>
    <mergeCell ref="G16:K16"/>
    <mergeCell ref="Q16:R16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1457-D1FA-1A46-B691-A17832FDF35C}">
  <dimension ref="A1:S21"/>
  <sheetViews>
    <sheetView topLeftCell="B1" workbookViewId="0">
      <selection activeCell="J30" sqref="J30"/>
    </sheetView>
  </sheetViews>
  <sheetFormatPr baseColWidth="10" defaultColWidth="8.83203125" defaultRowHeight="13" x14ac:dyDescent="0.15"/>
  <cols>
    <col min="1" max="16384" width="8.83203125" style="93"/>
  </cols>
  <sheetData>
    <row r="1" spans="1:19" ht="16" x14ac:dyDescent="0.2">
      <c r="A1" s="104" t="s">
        <v>168</v>
      </c>
      <c r="B1" s="104"/>
      <c r="C1" s="104"/>
      <c r="D1" s="104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21.04</v>
      </c>
      <c r="C4" s="94">
        <v>21.03</v>
      </c>
      <c r="D4" s="94" t="s">
        <v>169</v>
      </c>
      <c r="E4" s="100">
        <f t="shared" ref="E4:E7" si="0">AVERAGE(B4:D4)</f>
        <v>21.035</v>
      </c>
      <c r="F4" s="101">
        <f t="shared" ref="F4:F7" si="1">STDEV(B4:D4)</f>
        <v>7.0710678118640685E-3</v>
      </c>
      <c r="G4" s="94">
        <v>14.43</v>
      </c>
      <c r="H4" s="94">
        <v>14.47</v>
      </c>
      <c r="I4" s="94">
        <v>14.52</v>
      </c>
      <c r="J4" s="100">
        <f t="shared" ref="J4:J7" si="2">AVERAGE(G4:I4)</f>
        <v>14.473333333333334</v>
      </c>
      <c r="K4" s="101">
        <f t="shared" ref="K4:K7" si="3">STDEV(G4:I4)</f>
        <v>4.5092497528228838E-2</v>
      </c>
      <c r="L4" s="101">
        <f t="shared" ref="L4:L7" si="4">J4-E4</f>
        <v>-6.5616666666666656</v>
      </c>
      <c r="M4" s="101">
        <f t="shared" ref="M4:M7" si="5">SQRT(F4*F4+K4*K4)</f>
        <v>4.5643546458763527E-2</v>
      </c>
      <c r="N4" s="101">
        <f t="shared" ref="N4:N7" si="6">L4-$L$4</f>
        <v>0</v>
      </c>
      <c r="O4" s="101">
        <f>M4</f>
        <v>4.5643546458763527E-2</v>
      </c>
      <c r="P4" s="100">
        <f t="shared" ref="P4:P7" si="7">2^-N4</f>
        <v>1</v>
      </c>
      <c r="Q4" s="101">
        <f>2^-(N4-O4)</f>
        <v>1.0321434873647986</v>
      </c>
      <c r="R4" s="101">
        <f t="shared" ref="R4:R7" si="8">2^-(N4+O4)</f>
        <v>0.96885753990768742</v>
      </c>
      <c r="S4" s="101">
        <f t="shared" ref="S4:S7" si="9">0.5*(Q4-R4)</f>
        <v>3.1642973728555568E-2</v>
      </c>
    </row>
    <row r="5" spans="1:19" x14ac:dyDescent="0.15">
      <c r="A5" s="99" t="s">
        <v>137</v>
      </c>
      <c r="B5" s="94" t="s">
        <v>170</v>
      </c>
      <c r="C5" s="94">
        <v>22.46</v>
      </c>
      <c r="D5" s="94">
        <v>22.51</v>
      </c>
      <c r="E5" s="100">
        <f t="shared" si="0"/>
        <v>22.484999999999999</v>
      </c>
      <c r="F5" s="101">
        <f t="shared" si="1"/>
        <v>3.5355339059327882E-2</v>
      </c>
      <c r="G5" s="94">
        <v>13.71</v>
      </c>
      <c r="H5" s="94" t="s">
        <v>171</v>
      </c>
      <c r="I5" s="94">
        <v>13.74</v>
      </c>
      <c r="J5" s="100">
        <f t="shared" si="2"/>
        <v>13.725000000000001</v>
      </c>
      <c r="K5" s="101">
        <f t="shared" si="3"/>
        <v>2.1213203435595972E-2</v>
      </c>
      <c r="L5" s="101">
        <f t="shared" si="4"/>
        <v>-8.759999999999998</v>
      </c>
      <c r="M5" s="101">
        <f t="shared" si="5"/>
        <v>4.1231056256176804E-2</v>
      </c>
      <c r="N5" s="101">
        <f t="shared" si="6"/>
        <v>-2.1983333333333324</v>
      </c>
      <c r="O5" s="101">
        <f t="shared" ref="O5:O7" si="10">M5</f>
        <v>4.1231056256176804E-2</v>
      </c>
      <c r="P5" s="100">
        <f t="shared" si="7"/>
        <v>4.5894883713871755</v>
      </c>
      <c r="Q5" s="101">
        <f>2^-(N5-O5)</f>
        <v>4.7225444952877149</v>
      </c>
      <c r="R5" s="101">
        <f t="shared" si="8"/>
        <v>4.4601810596206688</v>
      </c>
      <c r="S5" s="101">
        <f t="shared" si="9"/>
        <v>0.13118171783352306</v>
      </c>
    </row>
    <row r="6" spans="1:19" x14ac:dyDescent="0.15">
      <c r="A6" s="99" t="s">
        <v>139</v>
      </c>
      <c r="B6" s="94">
        <v>21.57</v>
      </c>
      <c r="C6" s="94">
        <v>21.61</v>
      </c>
      <c r="D6" s="94">
        <v>21.53</v>
      </c>
      <c r="E6" s="100">
        <f t="shared" si="0"/>
        <v>21.570000000000004</v>
      </c>
      <c r="F6" s="101">
        <f t="shared" si="1"/>
        <v>3.9999999999999147E-2</v>
      </c>
      <c r="G6" s="94">
        <v>15.97</v>
      </c>
      <c r="H6" s="94">
        <v>16.02</v>
      </c>
      <c r="I6" s="94">
        <v>16.059999999999999</v>
      </c>
      <c r="J6" s="100">
        <f t="shared" si="2"/>
        <v>16.016666666666666</v>
      </c>
      <c r="K6" s="101">
        <f t="shared" si="3"/>
        <v>4.5092497528227977E-2</v>
      </c>
      <c r="L6" s="101">
        <f t="shared" si="4"/>
        <v>-5.5533333333333381</v>
      </c>
      <c r="M6" s="101">
        <f t="shared" si="5"/>
        <v>6.0277137733415795E-2</v>
      </c>
      <c r="N6" s="101">
        <f t="shared" si="6"/>
        <v>1.0083333333333275</v>
      </c>
      <c r="O6" s="101">
        <f t="shared" si="10"/>
        <v>6.0277137733415795E-2</v>
      </c>
      <c r="P6" s="100">
        <f t="shared" si="7"/>
        <v>0.49712021190877576</v>
      </c>
      <c r="Q6" s="101">
        <f t="shared" ref="Q6:Q7" si="11">2^-(N6-O6)</f>
        <v>0.51833036020489776</v>
      </c>
      <c r="R6" s="101">
        <f t="shared" si="8"/>
        <v>0.47677798574356195</v>
      </c>
      <c r="S6" s="101">
        <f t="shared" si="9"/>
        <v>2.0776187230667903E-2</v>
      </c>
    </row>
    <row r="7" spans="1:19" x14ac:dyDescent="0.15">
      <c r="A7" s="99" t="s">
        <v>141</v>
      </c>
      <c r="B7" s="94">
        <v>20.77</v>
      </c>
      <c r="C7" s="94">
        <v>20.82</v>
      </c>
      <c r="D7" s="94">
        <v>20.79</v>
      </c>
      <c r="E7" s="100">
        <f t="shared" si="0"/>
        <v>20.793333333333333</v>
      </c>
      <c r="F7" s="101">
        <f t="shared" si="1"/>
        <v>2.5166114784236235E-2</v>
      </c>
      <c r="G7" s="94" t="s">
        <v>172</v>
      </c>
      <c r="H7" s="94">
        <v>14.28</v>
      </c>
      <c r="I7" s="94">
        <v>14.26</v>
      </c>
      <c r="J7" s="100">
        <f t="shared" si="2"/>
        <v>14.27</v>
      </c>
      <c r="K7" s="101">
        <f t="shared" si="3"/>
        <v>1.4142135623730649E-2</v>
      </c>
      <c r="L7" s="101">
        <f t="shared" si="4"/>
        <v>-6.5233333333333334</v>
      </c>
      <c r="M7" s="101">
        <f t="shared" si="5"/>
        <v>2.8867513459481488E-2</v>
      </c>
      <c r="N7" s="101">
        <f t="shared" si="6"/>
        <v>3.833333333333222E-2</v>
      </c>
      <c r="O7" s="101">
        <f t="shared" si="10"/>
        <v>2.8867513459481488E-2</v>
      </c>
      <c r="P7" s="100">
        <f t="shared" si="7"/>
        <v>0.97377925176833513</v>
      </c>
      <c r="Q7" s="101">
        <f t="shared" si="11"/>
        <v>0.99346027135826986</v>
      </c>
      <c r="R7" s="101">
        <f t="shared" si="8"/>
        <v>0.95448812450048581</v>
      </c>
      <c r="S7" s="101">
        <f t="shared" si="9"/>
        <v>1.9486073428892026E-2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21.04</v>
      </c>
      <c r="C11" s="94">
        <v>21.03</v>
      </c>
      <c r="D11" s="94" t="s">
        <v>169</v>
      </c>
      <c r="E11" s="100">
        <f t="shared" ref="E11:E14" si="12">AVERAGE(B11:D11)</f>
        <v>21.035</v>
      </c>
      <c r="F11" s="101">
        <f t="shared" ref="F11:F14" si="13">STDEV(B11:D11)</f>
        <v>7.0710678118640685E-3</v>
      </c>
      <c r="G11" s="94">
        <v>28.59</v>
      </c>
      <c r="H11" s="94">
        <v>28.6</v>
      </c>
      <c r="I11" s="94" t="s">
        <v>173</v>
      </c>
      <c r="J11" s="100">
        <f t="shared" ref="J11:J13" si="14">AVERAGE(G11:I11)</f>
        <v>28.594999999999999</v>
      </c>
      <c r="K11" s="101">
        <f t="shared" ref="K11:K13" si="15">STDEV(G11:I11)</f>
        <v>7.0710678118665812E-3</v>
      </c>
      <c r="L11" s="101">
        <f t="shared" ref="L11:L14" si="16">J11-E11</f>
        <v>7.5599999999999987</v>
      </c>
      <c r="M11" s="101">
        <f t="shared" ref="M11:M14" si="17">SQRT(F11*F11+K11*K11)</f>
        <v>9.9999999999997868E-3</v>
      </c>
      <c r="N11" s="101">
        <f>L11-$L$11</f>
        <v>0</v>
      </c>
      <c r="O11" s="101">
        <f>M11</f>
        <v>9.9999999999997868E-3</v>
      </c>
      <c r="P11" s="100">
        <f t="shared" ref="P11:P14" si="18">2^-N11</f>
        <v>1</v>
      </c>
      <c r="Q11" s="101">
        <f>2^-(N11-O11)</f>
        <v>1.0069555500567187</v>
      </c>
      <c r="R11" s="101">
        <f t="shared" ref="R11:R14" si="19">2^-(N11+O11)</f>
        <v>0.99309249543703604</v>
      </c>
      <c r="S11" s="101">
        <f t="shared" ref="S11:S14" si="20">0.5*(Q11-R11)</f>
        <v>6.9315273098413122E-3</v>
      </c>
    </row>
    <row r="12" spans="1:19" x14ac:dyDescent="0.15">
      <c r="A12" s="99" t="s">
        <v>94</v>
      </c>
      <c r="B12" s="94" t="s">
        <v>174</v>
      </c>
      <c r="C12" s="94">
        <v>22.17</v>
      </c>
      <c r="D12" s="94">
        <v>22.15</v>
      </c>
      <c r="E12" s="100">
        <f t="shared" si="12"/>
        <v>22.16</v>
      </c>
      <c r="F12" s="101">
        <f t="shared" si="13"/>
        <v>1.4142135623733162E-2</v>
      </c>
      <c r="G12" s="94">
        <v>19.8</v>
      </c>
      <c r="H12" s="94">
        <v>19.809999999999999</v>
      </c>
      <c r="I12" s="94">
        <v>19.82</v>
      </c>
      <c r="J12" s="100">
        <f t="shared" si="14"/>
        <v>19.809999999999999</v>
      </c>
      <c r="K12" s="101">
        <f t="shared" si="15"/>
        <v>9.9999999999997868E-3</v>
      </c>
      <c r="L12" s="101">
        <f t="shared" si="16"/>
        <v>-2.3500000000000014</v>
      </c>
      <c r="M12" s="101">
        <f t="shared" si="17"/>
        <v>1.7320508075690456E-2</v>
      </c>
      <c r="N12" s="101">
        <f t="shared" ref="N12:N14" si="21">L12-$L$11</f>
        <v>-9.91</v>
      </c>
      <c r="O12" s="101">
        <f>M12</f>
        <v>1.7320508075690456E-2</v>
      </c>
      <c r="P12" s="100">
        <f t="shared" si="18"/>
        <v>962.07129519514831</v>
      </c>
      <c r="Q12" s="101">
        <f>2^-(N12-O12)</f>
        <v>973.69121016046631</v>
      </c>
      <c r="R12" s="101">
        <f t="shared" si="19"/>
        <v>950.59005091145025</v>
      </c>
      <c r="S12" s="101">
        <f t="shared" si="20"/>
        <v>11.550579624508032</v>
      </c>
    </row>
    <row r="13" spans="1:19" x14ac:dyDescent="0.15">
      <c r="A13" s="99" t="s">
        <v>139</v>
      </c>
      <c r="B13" s="94">
        <v>21.57</v>
      </c>
      <c r="C13" s="94">
        <v>21.61</v>
      </c>
      <c r="D13" s="94" t="s">
        <v>175</v>
      </c>
      <c r="E13" s="100">
        <f t="shared" si="12"/>
        <v>21.59</v>
      </c>
      <c r="F13" s="101">
        <f t="shared" si="13"/>
        <v>2.8284271247461298E-2</v>
      </c>
      <c r="G13" s="94">
        <v>30.5</v>
      </c>
      <c r="H13" s="94" t="s">
        <v>176</v>
      </c>
      <c r="I13" s="94">
        <v>30.55</v>
      </c>
      <c r="J13" s="100">
        <f t="shared" si="14"/>
        <v>30.524999999999999</v>
      </c>
      <c r="K13" s="101">
        <f t="shared" si="15"/>
        <v>3.5355339059327882E-2</v>
      </c>
      <c r="L13" s="101">
        <f t="shared" si="16"/>
        <v>8.9349999999999987</v>
      </c>
      <c r="M13" s="101">
        <f t="shared" si="17"/>
        <v>4.52769256906871E-2</v>
      </c>
      <c r="N13" s="101">
        <f t="shared" si="21"/>
        <v>1.375</v>
      </c>
      <c r="O13" s="101">
        <f t="shared" ref="O13:O14" si="22">M13</f>
        <v>4.52769256906871E-2</v>
      </c>
      <c r="P13" s="100">
        <f t="shared" si="18"/>
        <v>0.38555270635198519</v>
      </c>
      <c r="Q13" s="101">
        <f t="shared" ref="Q13:Q14" si="23">2^-(N13-O13)</f>
        <v>0.39784460092392843</v>
      </c>
      <c r="R13" s="101">
        <f t="shared" si="19"/>
        <v>0.37364058486686258</v>
      </c>
      <c r="S13" s="101">
        <f t="shared" si="20"/>
        <v>1.2102008028532923E-2</v>
      </c>
    </row>
    <row r="14" spans="1:19" x14ac:dyDescent="0.15">
      <c r="A14" s="99" t="s">
        <v>141</v>
      </c>
      <c r="B14" s="94">
        <v>20.77</v>
      </c>
      <c r="C14" s="94">
        <v>20.82</v>
      </c>
      <c r="D14" s="94">
        <v>20.79</v>
      </c>
      <c r="E14" s="100">
        <f t="shared" si="12"/>
        <v>20.793333333333333</v>
      </c>
      <c r="F14" s="101">
        <f t="shared" si="13"/>
        <v>2.5166114784236235E-2</v>
      </c>
      <c r="G14" s="94">
        <v>28.75</v>
      </c>
      <c r="H14" s="94" t="s">
        <v>177</v>
      </c>
      <c r="I14" s="94">
        <v>28.75</v>
      </c>
      <c r="J14" s="100">
        <f>AVERAGE(G14:I14)</f>
        <v>28.75</v>
      </c>
      <c r="K14" s="101">
        <f>STDEV(G14:I14)</f>
        <v>0</v>
      </c>
      <c r="L14" s="101">
        <f t="shared" si="16"/>
        <v>7.956666666666667</v>
      </c>
      <c r="M14" s="101">
        <f t="shared" si="17"/>
        <v>2.5166114784236235E-2</v>
      </c>
      <c r="N14" s="101">
        <f t="shared" si="21"/>
        <v>0.39666666666666828</v>
      </c>
      <c r="O14" s="101">
        <f t="shared" si="22"/>
        <v>2.5166114784236235E-2</v>
      </c>
      <c r="P14" s="100">
        <f t="shared" si="18"/>
        <v>0.75961133211779874</v>
      </c>
      <c r="Q14" s="101">
        <f t="shared" si="23"/>
        <v>0.7729781014373609</v>
      </c>
      <c r="R14" s="101">
        <f t="shared" si="19"/>
        <v>0.74647570844351441</v>
      </c>
      <c r="S14" s="101">
        <f t="shared" si="20"/>
        <v>1.3251196496923245E-2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146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21.04</v>
      </c>
      <c r="C18" s="94">
        <v>21.03</v>
      </c>
      <c r="D18" s="94" t="s">
        <v>169</v>
      </c>
      <c r="E18" s="100">
        <f t="shared" ref="E18:E21" si="24">AVERAGE(B18:D18)</f>
        <v>21.035</v>
      </c>
      <c r="F18" s="101">
        <f t="shared" ref="F18:F21" si="25">STDEV(B18:D18)</f>
        <v>7.0710678118640685E-3</v>
      </c>
      <c r="G18" s="94">
        <v>22.97</v>
      </c>
      <c r="H18" s="94">
        <v>23</v>
      </c>
      <c r="I18" s="94">
        <v>23</v>
      </c>
      <c r="J18" s="100">
        <f t="shared" ref="J18:J21" si="26">AVERAGE(G18:I18)</f>
        <v>22.99</v>
      </c>
      <c r="K18" s="101">
        <f t="shared" ref="K18:K21" si="27">STDEV(G18:I18)</f>
        <v>1.7320508075689429E-2</v>
      </c>
      <c r="L18" s="101">
        <f t="shared" ref="L18:L21" si="28">J18-E18</f>
        <v>1.9549999999999983</v>
      </c>
      <c r="M18" s="101">
        <f t="shared" ref="M18:M21" si="29">SQRT(F18*F18+K18*K18)</f>
        <v>1.8708286933869785E-2</v>
      </c>
      <c r="N18" s="101">
        <f>L18-$L$18</f>
        <v>0</v>
      </c>
      <c r="O18" s="101">
        <f>M18</f>
        <v>1.8708286933869785E-2</v>
      </c>
      <c r="P18" s="100">
        <f t="shared" ref="P18:P21" si="30">2^-N18</f>
        <v>1</v>
      </c>
      <c r="Q18" s="101">
        <f>2^-(N18-O18)</f>
        <v>1.013052040235414</v>
      </c>
      <c r="R18" s="101">
        <f t="shared" ref="R18:R21" si="31">2^-(N18+O18)</f>
        <v>0.98711612067591226</v>
      </c>
      <c r="S18" s="101">
        <f t="shared" ref="S18:S21" si="32">0.5*(Q18-R18)</f>
        <v>1.2967959779750848E-2</v>
      </c>
    </row>
    <row r="19" spans="1:19" x14ac:dyDescent="0.15">
      <c r="A19" s="99" t="s">
        <v>137</v>
      </c>
      <c r="B19" s="94" t="s">
        <v>170</v>
      </c>
      <c r="C19" s="94">
        <v>22.46</v>
      </c>
      <c r="D19" s="94">
        <v>22.51</v>
      </c>
      <c r="E19" s="100">
        <f t="shared" si="24"/>
        <v>22.484999999999999</v>
      </c>
      <c r="F19" s="101">
        <f t="shared" si="25"/>
        <v>3.5355339059327882E-2</v>
      </c>
      <c r="G19" s="94">
        <v>22.85</v>
      </c>
      <c r="H19" s="94" t="s">
        <v>178</v>
      </c>
      <c r="I19" s="94">
        <v>22.84</v>
      </c>
      <c r="J19" s="100">
        <f t="shared" si="26"/>
        <v>22.844999999999999</v>
      </c>
      <c r="K19" s="101">
        <f t="shared" si="27"/>
        <v>7.0710678118665812E-3</v>
      </c>
      <c r="L19" s="101">
        <f t="shared" si="28"/>
        <v>0.35999999999999943</v>
      </c>
      <c r="M19" s="101">
        <f t="shared" si="29"/>
        <v>3.6055512754640605E-2</v>
      </c>
      <c r="N19" s="101">
        <f t="shared" ref="N19:N21" si="33">L19-$L$18</f>
        <v>-1.5949999999999989</v>
      </c>
      <c r="O19" s="101">
        <f>M19</f>
        <v>3.6055512754640605E-2</v>
      </c>
      <c r="P19" s="100">
        <f t="shared" si="30"/>
        <v>3.0209451711256485</v>
      </c>
      <c r="Q19" s="101">
        <f>2^-(N19-O19)</f>
        <v>3.0973952922736725</v>
      </c>
      <c r="R19" s="101">
        <f t="shared" si="31"/>
        <v>2.9463819970644649</v>
      </c>
      <c r="S19" s="101">
        <f t="shared" si="32"/>
        <v>7.5506647604603794E-2</v>
      </c>
    </row>
    <row r="20" spans="1:19" x14ac:dyDescent="0.15">
      <c r="A20" s="99" t="s">
        <v>139</v>
      </c>
      <c r="B20" s="94">
        <v>21.57</v>
      </c>
      <c r="C20" s="94">
        <v>21.61</v>
      </c>
      <c r="D20" s="94">
        <v>21.53</v>
      </c>
      <c r="E20" s="100">
        <f t="shared" si="24"/>
        <v>21.570000000000004</v>
      </c>
      <c r="F20" s="101">
        <f t="shared" si="25"/>
        <v>3.9999999999999147E-2</v>
      </c>
      <c r="G20" s="94">
        <v>25.04</v>
      </c>
      <c r="H20" s="94">
        <v>25.03</v>
      </c>
      <c r="I20" s="94">
        <v>25.05</v>
      </c>
      <c r="J20" s="100">
        <f t="shared" si="26"/>
        <v>25.040000000000003</v>
      </c>
      <c r="K20" s="101">
        <f t="shared" si="27"/>
        <v>9.9999999999997868E-3</v>
      </c>
      <c r="L20" s="101">
        <f t="shared" si="28"/>
        <v>3.4699999999999989</v>
      </c>
      <c r="M20" s="101">
        <f t="shared" si="29"/>
        <v>4.1231056256175729E-2</v>
      </c>
      <c r="N20" s="101">
        <f t="shared" si="33"/>
        <v>1.5150000000000006</v>
      </c>
      <c r="O20" s="101">
        <f t="shared" ref="O20:O21" si="34">M20</f>
        <v>4.1231056256175729E-2</v>
      </c>
      <c r="P20" s="100">
        <f t="shared" si="30"/>
        <v>0.34989646639879884</v>
      </c>
      <c r="Q20" s="101">
        <f t="shared" ref="Q20:Q21" si="35">2^-(N20-O20)</f>
        <v>0.36004048765305607</v>
      </c>
      <c r="R20" s="101">
        <f t="shared" si="31"/>
        <v>0.34003824957691969</v>
      </c>
      <c r="S20" s="101">
        <f t="shared" si="32"/>
        <v>1.000111903806819E-2</v>
      </c>
    </row>
    <row r="21" spans="1:19" x14ac:dyDescent="0.15">
      <c r="A21" s="99" t="s">
        <v>141</v>
      </c>
      <c r="B21" s="94">
        <v>20.77</v>
      </c>
      <c r="C21" s="94">
        <v>20.82</v>
      </c>
      <c r="D21" s="94">
        <v>20.79</v>
      </c>
      <c r="E21" s="100">
        <f t="shared" si="24"/>
        <v>20.793333333333333</v>
      </c>
      <c r="F21" s="101">
        <f t="shared" si="25"/>
        <v>2.5166114784236235E-2</v>
      </c>
      <c r="G21" s="94">
        <v>24.04</v>
      </c>
      <c r="H21" s="94">
        <v>24.1</v>
      </c>
      <c r="I21" s="94">
        <v>24.09</v>
      </c>
      <c r="J21" s="100">
        <f t="shared" si="26"/>
        <v>24.076666666666668</v>
      </c>
      <c r="K21" s="101">
        <f t="shared" si="27"/>
        <v>3.2145502536644152E-2</v>
      </c>
      <c r="L21" s="101">
        <f t="shared" si="28"/>
        <v>3.283333333333335</v>
      </c>
      <c r="M21" s="101">
        <f t="shared" si="29"/>
        <v>4.0824829046387311E-2</v>
      </c>
      <c r="N21" s="101">
        <f t="shared" si="33"/>
        <v>1.3283333333333367</v>
      </c>
      <c r="O21" s="101">
        <f t="shared" si="34"/>
        <v>4.0824829046387311E-2</v>
      </c>
      <c r="P21" s="100">
        <f t="shared" si="30"/>
        <v>0.39822802730108736</v>
      </c>
      <c r="Q21" s="101">
        <f t="shared" si="35"/>
        <v>0.40965788694483041</v>
      </c>
      <c r="R21" s="101">
        <f t="shared" si="31"/>
        <v>0.38711707203008816</v>
      </c>
      <c r="S21" s="101">
        <f t="shared" si="32"/>
        <v>1.1270407457371123E-2</v>
      </c>
    </row>
  </sheetData>
  <mergeCells count="10">
    <mergeCell ref="B16:F16"/>
    <mergeCell ref="G16:K16"/>
    <mergeCell ref="Q16:R16"/>
    <mergeCell ref="A1:D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695A-5F4C-1340-80C7-952A00117C06}">
  <dimension ref="A1:S21"/>
  <sheetViews>
    <sheetView topLeftCell="E1" workbookViewId="0">
      <selection activeCell="L25" sqref="L25"/>
    </sheetView>
  </sheetViews>
  <sheetFormatPr baseColWidth="10" defaultColWidth="8.83203125" defaultRowHeight="13" x14ac:dyDescent="0.15"/>
  <cols>
    <col min="1" max="16384" width="8.83203125" style="93"/>
  </cols>
  <sheetData>
    <row r="1" spans="1:19" ht="16" x14ac:dyDescent="0.2">
      <c r="A1" s="92" t="s">
        <v>179</v>
      </c>
      <c r="B1" s="92"/>
      <c r="C1" s="92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21.34</v>
      </c>
      <c r="C4" s="94">
        <v>21.33</v>
      </c>
      <c r="D4" s="94">
        <v>21.37</v>
      </c>
      <c r="E4" s="100">
        <f t="shared" ref="E4:E7" si="0">AVERAGE(B4:D4)</f>
        <v>21.346666666666668</v>
      </c>
      <c r="F4" s="101">
        <f t="shared" ref="F4:F7" si="1">STDEV(B4:D4)</f>
        <v>2.081665999466259E-2</v>
      </c>
      <c r="G4" s="94">
        <v>16.55</v>
      </c>
      <c r="H4" s="94">
        <v>16.53</v>
      </c>
      <c r="I4" s="94" t="s">
        <v>180</v>
      </c>
      <c r="J4" s="100">
        <f t="shared" ref="J4:J7" si="2">AVERAGE(G4:I4)</f>
        <v>16.54</v>
      </c>
      <c r="K4" s="101">
        <f t="shared" ref="K4:K7" si="3">STDEV(G4:I4)</f>
        <v>1.4142135623730649E-2</v>
      </c>
      <c r="L4" s="101">
        <f t="shared" ref="L4:L7" si="4">J4-E4</f>
        <v>-4.8066666666666684</v>
      </c>
      <c r="M4" s="101">
        <f t="shared" ref="M4:M7" si="5">SQRT(F4*F4+K4*K4)</f>
        <v>2.5166114784236707E-2</v>
      </c>
      <c r="N4" s="101">
        <f t="shared" ref="N4:N7" si="6">L4-$L$4</f>
        <v>0</v>
      </c>
      <c r="O4" s="101">
        <f>M4</f>
        <v>2.5166114784236707E-2</v>
      </c>
      <c r="P4" s="100">
        <f t="shared" ref="P4:P7" si="7">2^-N4</f>
        <v>1</v>
      </c>
      <c r="Q4" s="101">
        <f>2^-(N4-O4)</f>
        <v>1.0175968534886071</v>
      </c>
      <c r="R4" s="101">
        <f t="shared" ref="R4:R7" si="8">2^-(N4+O4)</f>
        <v>0.98270744113616304</v>
      </c>
      <c r="S4" s="101">
        <f t="shared" ref="S4:S7" si="9">0.5*(Q4-R4)</f>
        <v>1.7444706176222013E-2</v>
      </c>
    </row>
    <row r="5" spans="1:19" x14ac:dyDescent="0.15">
      <c r="A5" s="99" t="s">
        <v>137</v>
      </c>
      <c r="B5" s="94" t="s">
        <v>181</v>
      </c>
      <c r="C5" s="94">
        <v>23.8</v>
      </c>
      <c r="D5" s="94">
        <v>23.79</v>
      </c>
      <c r="E5" s="100">
        <f t="shared" si="0"/>
        <v>23.795000000000002</v>
      </c>
      <c r="F5" s="101">
        <f t="shared" si="1"/>
        <v>7.0710678118665812E-3</v>
      </c>
      <c r="G5" s="94">
        <v>17</v>
      </c>
      <c r="H5" s="94">
        <v>17.059999999999999</v>
      </c>
      <c r="I5" s="94">
        <v>17.09</v>
      </c>
      <c r="J5" s="100">
        <f t="shared" si="2"/>
        <v>17.05</v>
      </c>
      <c r="K5" s="101">
        <f t="shared" si="3"/>
        <v>4.5825756949558198E-2</v>
      </c>
      <c r="L5" s="101">
        <f t="shared" si="4"/>
        <v>-6.745000000000001</v>
      </c>
      <c r="M5" s="101">
        <f t="shared" si="5"/>
        <v>4.6368092477478494E-2</v>
      </c>
      <c r="N5" s="101">
        <f t="shared" si="6"/>
        <v>-1.9383333333333326</v>
      </c>
      <c r="O5" s="101">
        <f>M5</f>
        <v>4.6368092477478494E-2</v>
      </c>
      <c r="P5" s="100">
        <f t="shared" si="7"/>
        <v>3.8326262953024126</v>
      </c>
      <c r="Q5" s="101">
        <f>2^-(N5-O5)</f>
        <v>3.9578074494628717</v>
      </c>
      <c r="R5" s="101">
        <f t="shared" si="8"/>
        <v>3.7114044851871206</v>
      </c>
      <c r="S5" s="101">
        <f t="shared" si="9"/>
        <v>0.12320148213787552</v>
      </c>
    </row>
    <row r="6" spans="1:19" x14ac:dyDescent="0.15">
      <c r="A6" s="99" t="s">
        <v>139</v>
      </c>
      <c r="B6" s="94" t="s">
        <v>182</v>
      </c>
      <c r="C6" s="94">
        <v>22.01</v>
      </c>
      <c r="D6" s="94">
        <v>21.96</v>
      </c>
      <c r="E6" s="100">
        <f t="shared" si="0"/>
        <v>21.984999999999999</v>
      </c>
      <c r="F6" s="101">
        <f t="shared" si="1"/>
        <v>3.5355339059327882E-2</v>
      </c>
      <c r="G6" s="94" t="s">
        <v>183</v>
      </c>
      <c r="H6" s="94">
        <v>17.12</v>
      </c>
      <c r="I6" s="94">
        <v>17.149999999999999</v>
      </c>
      <c r="J6" s="100">
        <f t="shared" si="2"/>
        <v>17.134999999999998</v>
      </c>
      <c r="K6" s="101">
        <f t="shared" si="3"/>
        <v>2.1213203435594716E-2</v>
      </c>
      <c r="L6" s="101">
        <f t="shared" si="4"/>
        <v>-4.8500000000000014</v>
      </c>
      <c r="M6" s="101">
        <f t="shared" si="5"/>
        <v>4.1231056256176159E-2</v>
      </c>
      <c r="N6" s="101">
        <f t="shared" si="6"/>
        <v>-4.3333333333333002E-2</v>
      </c>
      <c r="O6" s="101">
        <f t="shared" ref="O6:O7" si="10">M6</f>
        <v>4.1231056256176159E-2</v>
      </c>
      <c r="P6" s="100">
        <f t="shared" si="7"/>
        <v>1.0304920203292973</v>
      </c>
      <c r="Q6" s="101">
        <f t="shared" ref="Q6:Q7" si="11">2^-(N6-O6)</f>
        <v>1.0603675234006793</v>
      </c>
      <c r="R6" s="101">
        <f t="shared" si="8"/>
        <v>1.0014582496422737</v>
      </c>
      <c r="S6" s="101">
        <f t="shared" si="9"/>
        <v>2.94546368792028E-2</v>
      </c>
    </row>
    <row r="7" spans="1:19" x14ac:dyDescent="0.15">
      <c r="A7" s="99" t="s">
        <v>141</v>
      </c>
      <c r="B7" s="94">
        <v>22.53</v>
      </c>
      <c r="C7" s="94">
        <v>22.55</v>
      </c>
      <c r="D7" s="94" t="s">
        <v>184</v>
      </c>
      <c r="E7" s="100">
        <f t="shared" si="0"/>
        <v>22.54</v>
      </c>
      <c r="F7" s="101">
        <f t="shared" si="1"/>
        <v>1.4142135623730649E-2</v>
      </c>
      <c r="G7" s="94">
        <v>16.579999999999998</v>
      </c>
      <c r="H7" s="94">
        <v>16.72</v>
      </c>
      <c r="I7" s="94">
        <v>16.63</v>
      </c>
      <c r="J7" s="100">
        <f t="shared" si="2"/>
        <v>16.643333333333331</v>
      </c>
      <c r="K7" s="101">
        <f t="shared" si="3"/>
        <v>7.094598884597611E-2</v>
      </c>
      <c r="L7" s="101">
        <f t="shared" si="4"/>
        <v>-5.8966666666666683</v>
      </c>
      <c r="M7" s="101">
        <f t="shared" si="5"/>
        <v>7.2341781380702519E-2</v>
      </c>
      <c r="N7" s="101">
        <f t="shared" si="6"/>
        <v>-1.0899999999999999</v>
      </c>
      <c r="O7" s="101">
        <f t="shared" si="10"/>
        <v>7.2341781380702519E-2</v>
      </c>
      <c r="P7" s="100">
        <f t="shared" si="7"/>
        <v>2.1287403649067196</v>
      </c>
      <c r="Q7" s="101">
        <f t="shared" si="11"/>
        <v>2.2382043806300715</v>
      </c>
      <c r="R7" s="101">
        <f t="shared" si="8"/>
        <v>2.0246299133359447</v>
      </c>
      <c r="S7" s="101">
        <f t="shared" si="9"/>
        <v>0.10678723364706344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21.34</v>
      </c>
      <c r="C11" s="94">
        <v>21.33</v>
      </c>
      <c r="D11" s="94">
        <v>21.37</v>
      </c>
      <c r="E11" s="100">
        <f t="shared" ref="E11:E14" si="12">AVERAGE(B11:D11)</f>
        <v>21.346666666666668</v>
      </c>
      <c r="F11" s="101">
        <f t="shared" ref="F11:F14" si="13">STDEV(B11:D11)</f>
        <v>2.081665999466259E-2</v>
      </c>
      <c r="G11" s="94" t="s">
        <v>185</v>
      </c>
      <c r="H11" s="94">
        <v>30.47</v>
      </c>
      <c r="I11" s="94">
        <v>30.46</v>
      </c>
      <c r="J11" s="100">
        <f t="shared" ref="J11:J13" si="14">AVERAGE(G11:I11)</f>
        <v>30.465</v>
      </c>
      <c r="K11" s="101">
        <f t="shared" ref="K11:K13" si="15">STDEV(G11:I11)</f>
        <v>7.0710678118640685E-3</v>
      </c>
      <c r="L11" s="101">
        <f t="shared" ref="L11:L14" si="16">J11-E11</f>
        <v>9.1183333333333323</v>
      </c>
      <c r="M11" s="101">
        <f t="shared" ref="M11:M14" si="17">SQRT(F11*F11+K11*K11)</f>
        <v>2.1984843263788943E-2</v>
      </c>
      <c r="N11" s="101">
        <f>L11-$L$11</f>
        <v>0</v>
      </c>
      <c r="O11" s="101">
        <f>M11</f>
        <v>2.1984843263788943E-2</v>
      </c>
      <c r="P11" s="100">
        <f t="shared" ref="P11:P14" si="18">2^-N11</f>
        <v>1</v>
      </c>
      <c r="Q11" s="101">
        <f>2^-(N11-O11)</f>
        <v>1.0153554336425576</v>
      </c>
      <c r="R11" s="101">
        <f t="shared" ref="R11:R14" si="19">2^-(N11+O11)</f>
        <v>0.98487678980800797</v>
      </c>
      <c r="S11" s="101">
        <f t="shared" ref="S11:S14" si="20">0.5*(Q11-R11)</f>
        <v>1.523932191727484E-2</v>
      </c>
    </row>
    <row r="12" spans="1:19" x14ac:dyDescent="0.15">
      <c r="A12" s="99" t="s">
        <v>94</v>
      </c>
      <c r="B12" s="94" t="s">
        <v>186</v>
      </c>
      <c r="C12" s="94">
        <v>23.21</v>
      </c>
      <c r="D12" s="94">
        <v>23.14</v>
      </c>
      <c r="E12" s="100">
        <f t="shared" si="12"/>
        <v>23.175000000000001</v>
      </c>
      <c r="F12" s="101">
        <f t="shared" si="13"/>
        <v>4.9497474683058526E-2</v>
      </c>
      <c r="G12" s="94">
        <v>21.99</v>
      </c>
      <c r="H12" s="94">
        <v>22.02</v>
      </c>
      <c r="I12" s="94">
        <v>22.02</v>
      </c>
      <c r="J12" s="100">
        <f t="shared" si="14"/>
        <v>22.01</v>
      </c>
      <c r="K12" s="101">
        <f t="shared" si="15"/>
        <v>1.7320508075689432E-2</v>
      </c>
      <c r="L12" s="101">
        <f t="shared" si="16"/>
        <v>-1.1649999999999991</v>
      </c>
      <c r="M12" s="101">
        <f t="shared" si="17"/>
        <v>5.2440442408507988E-2</v>
      </c>
      <c r="N12" s="101">
        <f t="shared" ref="N12:N14" si="21">L12-$L$11</f>
        <v>-10.283333333333331</v>
      </c>
      <c r="O12" s="101">
        <f>M12</f>
        <v>5.2440442408507988E-2</v>
      </c>
      <c r="P12" s="100">
        <f t="shared" si="18"/>
        <v>1246.2115979986831</v>
      </c>
      <c r="Q12" s="101">
        <f>2^-(N12-O12)</f>
        <v>1292.3434168785348</v>
      </c>
      <c r="R12" s="101">
        <f t="shared" si="19"/>
        <v>1201.7265122436102</v>
      </c>
      <c r="S12" s="101">
        <f t="shared" si="20"/>
        <v>45.308452317462297</v>
      </c>
    </row>
    <row r="13" spans="1:19" x14ac:dyDescent="0.15">
      <c r="A13" s="99" t="s">
        <v>139</v>
      </c>
      <c r="B13" s="94" t="s">
        <v>182</v>
      </c>
      <c r="C13" s="94">
        <v>22.01</v>
      </c>
      <c r="D13" s="94">
        <v>21.96</v>
      </c>
      <c r="E13" s="100">
        <f t="shared" si="12"/>
        <v>21.984999999999999</v>
      </c>
      <c r="F13" s="101">
        <f t="shared" si="13"/>
        <v>3.5355339059327882E-2</v>
      </c>
      <c r="G13" s="94">
        <v>30.53</v>
      </c>
      <c r="H13" s="94" t="s">
        <v>187</v>
      </c>
      <c r="I13" s="94">
        <v>30.48</v>
      </c>
      <c r="J13" s="100">
        <f t="shared" si="14"/>
        <v>30.505000000000003</v>
      </c>
      <c r="K13" s="101">
        <f t="shared" si="15"/>
        <v>3.5355339059327882E-2</v>
      </c>
      <c r="L13" s="101">
        <f t="shared" si="16"/>
        <v>8.5200000000000031</v>
      </c>
      <c r="M13" s="101">
        <f t="shared" si="17"/>
        <v>5.0000000000000717E-2</v>
      </c>
      <c r="N13" s="101">
        <f t="shared" si="21"/>
        <v>-0.59833333333332916</v>
      </c>
      <c r="O13" s="101">
        <f t="shared" ref="O13:O14" si="22">M13</f>
        <v>5.0000000000000717E-2</v>
      </c>
      <c r="P13" s="100">
        <f t="shared" si="18"/>
        <v>1.5139665531113933</v>
      </c>
      <c r="Q13" s="101">
        <f t="shared" ref="Q13:Q14" si="23">2^-(N13-O13)</f>
        <v>1.5673564683052601</v>
      </c>
      <c r="R13" s="101">
        <f t="shared" si="19"/>
        <v>1.4623952944274206</v>
      </c>
      <c r="S13" s="101">
        <f t="shared" si="20"/>
        <v>5.2480586938919771E-2</v>
      </c>
    </row>
    <row r="14" spans="1:19" x14ac:dyDescent="0.15">
      <c r="A14" s="99" t="s">
        <v>141</v>
      </c>
      <c r="B14" s="94">
        <v>22.53</v>
      </c>
      <c r="C14" s="94">
        <v>22.55</v>
      </c>
      <c r="D14" s="94" t="s">
        <v>184</v>
      </c>
      <c r="E14" s="100">
        <f t="shared" si="12"/>
        <v>22.54</v>
      </c>
      <c r="F14" s="101">
        <f t="shared" si="13"/>
        <v>1.4142135623730649E-2</v>
      </c>
      <c r="G14" s="94">
        <v>29.95</v>
      </c>
      <c r="H14" s="94">
        <v>29.93</v>
      </c>
      <c r="I14" s="94">
        <v>29.98</v>
      </c>
      <c r="J14" s="100">
        <f>AVERAGE(G14:I14)</f>
        <v>29.953333333333333</v>
      </c>
      <c r="K14" s="101">
        <f>STDEV(G14:I14)</f>
        <v>2.5166114784236238E-2</v>
      </c>
      <c r="L14" s="101">
        <f t="shared" si="16"/>
        <v>7.413333333333334</v>
      </c>
      <c r="M14" s="101">
        <f t="shared" si="17"/>
        <v>2.8867513459481495E-2</v>
      </c>
      <c r="N14" s="101">
        <f t="shared" si="21"/>
        <v>-1.7049999999999983</v>
      </c>
      <c r="O14" s="101">
        <f t="shared" si="22"/>
        <v>2.8867513459481495E-2</v>
      </c>
      <c r="P14" s="100">
        <f t="shared" si="18"/>
        <v>3.2602893296104973</v>
      </c>
      <c r="Q14" s="101">
        <f t="shared" si="23"/>
        <v>3.326182927208102</v>
      </c>
      <c r="R14" s="101">
        <f t="shared" si="19"/>
        <v>3.1957011220949707</v>
      </c>
      <c r="S14" s="101">
        <f t="shared" si="20"/>
        <v>6.5240902556565672E-2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146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21.34</v>
      </c>
      <c r="C18" s="94">
        <v>21.33</v>
      </c>
      <c r="D18" s="94">
        <v>21.37</v>
      </c>
      <c r="E18" s="100">
        <f t="shared" ref="E18:E21" si="24">AVERAGE(B18:D18)</f>
        <v>21.346666666666668</v>
      </c>
      <c r="F18" s="101">
        <f t="shared" ref="F18:F21" si="25">STDEV(B18:D18)</f>
        <v>2.081665999466259E-2</v>
      </c>
      <c r="G18" s="94">
        <v>23.82</v>
      </c>
      <c r="H18" s="94">
        <v>23.77</v>
      </c>
      <c r="I18" s="94">
        <v>23.8</v>
      </c>
      <c r="J18" s="100">
        <f t="shared" ref="J18:J21" si="26">AVERAGE(G18:I18)</f>
        <v>23.796666666666667</v>
      </c>
      <c r="K18" s="101">
        <f t="shared" ref="K18:K21" si="27">STDEV(G18:I18)</f>
        <v>2.5166114784236235E-2</v>
      </c>
      <c r="L18" s="101">
        <f t="shared" ref="L18:L21" si="28">J18-E18</f>
        <v>2.4499999999999993</v>
      </c>
      <c r="M18" s="101">
        <f t="shared" ref="M18:M21" si="29">SQRT(F18*F18+K18*K18)</f>
        <v>3.2659863237110155E-2</v>
      </c>
      <c r="N18" s="101">
        <f>L18-$L$18</f>
        <v>0</v>
      </c>
      <c r="O18" s="101">
        <f>M18</f>
        <v>3.2659863237110155E-2</v>
      </c>
      <c r="P18" s="100">
        <f t="shared" ref="P18:P21" si="30">2^-N18</f>
        <v>1</v>
      </c>
      <c r="Q18" s="101">
        <f>2^-(N18-O18)</f>
        <v>1.0228962783277655</v>
      </c>
      <c r="R18" s="101">
        <f t="shared" ref="R18:R21" si="31">2^-(N18+O18)</f>
        <v>0.97761622677404159</v>
      </c>
      <c r="S18" s="101">
        <f t="shared" ref="S18:S21" si="32">0.5*(Q18-R18)</f>
        <v>2.2640025776861972E-2</v>
      </c>
    </row>
    <row r="19" spans="1:19" x14ac:dyDescent="0.15">
      <c r="A19" s="99" t="s">
        <v>137</v>
      </c>
      <c r="B19" s="94" t="s">
        <v>181</v>
      </c>
      <c r="C19" s="94">
        <v>23.8</v>
      </c>
      <c r="D19" s="94">
        <v>23.79</v>
      </c>
      <c r="E19" s="100">
        <f t="shared" si="24"/>
        <v>23.795000000000002</v>
      </c>
      <c r="F19" s="101">
        <f t="shared" si="25"/>
        <v>7.0710678118665812E-3</v>
      </c>
      <c r="G19" s="94" t="s">
        <v>188</v>
      </c>
      <c r="H19" s="94">
        <v>23.62</v>
      </c>
      <c r="I19" s="94">
        <v>23.65</v>
      </c>
      <c r="J19" s="100">
        <f t="shared" si="26"/>
        <v>23.634999999999998</v>
      </c>
      <c r="K19" s="101">
        <f t="shared" si="27"/>
        <v>2.1213203435594716E-2</v>
      </c>
      <c r="L19" s="101">
        <f t="shared" si="28"/>
        <v>-0.16000000000000369</v>
      </c>
      <c r="M19" s="101">
        <f t="shared" si="29"/>
        <v>2.2360679774996627E-2</v>
      </c>
      <c r="N19" s="101">
        <f t="shared" ref="N19:N21" si="33">L19-$L$18</f>
        <v>-2.610000000000003</v>
      </c>
      <c r="O19" s="101">
        <f>M19</f>
        <v>2.2360679774996627E-2</v>
      </c>
      <c r="P19" s="100">
        <f t="shared" si="30"/>
        <v>6.1050368358422489</v>
      </c>
      <c r="Q19" s="101">
        <f>2^-(N19-O19)</f>
        <v>6.2003973791156541</v>
      </c>
      <c r="R19" s="101">
        <f t="shared" si="31"/>
        <v>6.0111429136025247</v>
      </c>
      <c r="S19" s="101">
        <f t="shared" si="32"/>
        <v>9.4627232756564705E-2</v>
      </c>
    </row>
    <row r="20" spans="1:19" x14ac:dyDescent="0.15">
      <c r="A20" s="99" t="s">
        <v>139</v>
      </c>
      <c r="B20" s="94" t="s">
        <v>182</v>
      </c>
      <c r="C20" s="94">
        <v>22.01</v>
      </c>
      <c r="D20" s="94">
        <v>21.96</v>
      </c>
      <c r="E20" s="100">
        <f t="shared" si="24"/>
        <v>21.984999999999999</v>
      </c>
      <c r="F20" s="101">
        <f t="shared" si="25"/>
        <v>3.5355339059327882E-2</v>
      </c>
      <c r="G20" s="94">
        <v>24.36</v>
      </c>
      <c r="H20" s="94">
        <v>24.37</v>
      </c>
      <c r="I20" s="94" t="s">
        <v>189</v>
      </c>
      <c r="J20" s="100">
        <f t="shared" si="26"/>
        <v>24.365000000000002</v>
      </c>
      <c r="K20" s="101">
        <f t="shared" si="27"/>
        <v>7.0710678118665812E-3</v>
      </c>
      <c r="L20" s="101">
        <f t="shared" si="28"/>
        <v>2.3800000000000026</v>
      </c>
      <c r="M20" s="101">
        <f t="shared" si="29"/>
        <v>3.6055512754640605E-2</v>
      </c>
      <c r="N20" s="101">
        <f t="shared" si="33"/>
        <v>-6.9999999999996732E-2</v>
      </c>
      <c r="O20" s="101">
        <f t="shared" ref="O20:O21" si="34">M20</f>
        <v>3.6055512754640605E-2</v>
      </c>
      <c r="P20" s="100">
        <f t="shared" si="30"/>
        <v>1.0497166836230649</v>
      </c>
      <c r="Q20" s="101">
        <f t="shared" ref="Q20:Q21" si="35">2^-(N20-O20)</f>
        <v>1.0762815376962629</v>
      </c>
      <c r="R20" s="101">
        <f t="shared" si="31"/>
        <v>1.0238075050838362</v>
      </c>
      <c r="S20" s="101">
        <f t="shared" si="32"/>
        <v>2.6237016306213334E-2</v>
      </c>
    </row>
    <row r="21" spans="1:19" x14ac:dyDescent="0.15">
      <c r="A21" s="99" t="s">
        <v>141</v>
      </c>
      <c r="B21" s="94">
        <v>22.53</v>
      </c>
      <c r="C21" s="94">
        <v>22.55</v>
      </c>
      <c r="D21" s="94" t="s">
        <v>184</v>
      </c>
      <c r="E21" s="100">
        <f t="shared" si="24"/>
        <v>22.54</v>
      </c>
      <c r="F21" s="101">
        <f t="shared" si="25"/>
        <v>1.4142135623730649E-2</v>
      </c>
      <c r="G21" s="94">
        <v>24</v>
      </c>
      <c r="H21" s="94">
        <v>23.93</v>
      </c>
      <c r="I21" s="94">
        <v>23.98</v>
      </c>
      <c r="J21" s="100">
        <f t="shared" si="26"/>
        <v>23.97</v>
      </c>
      <c r="K21" s="101">
        <f t="shared" si="27"/>
        <v>3.6055512754640105E-2</v>
      </c>
      <c r="L21" s="101">
        <f t="shared" si="28"/>
        <v>1.4299999999999997</v>
      </c>
      <c r="M21" s="101">
        <f t="shared" si="29"/>
        <v>3.8729833462074259E-2</v>
      </c>
      <c r="N21" s="101">
        <f t="shared" si="33"/>
        <v>-1.0199999999999996</v>
      </c>
      <c r="O21" s="101">
        <f t="shared" si="34"/>
        <v>3.8729833462074259E-2</v>
      </c>
      <c r="P21" s="100">
        <f t="shared" si="30"/>
        <v>2.0279189595800577</v>
      </c>
      <c r="Q21" s="101">
        <f t="shared" si="35"/>
        <v>2.0830967300171892</v>
      </c>
      <c r="R21" s="101">
        <f t="shared" si="31"/>
        <v>1.9742027565807412</v>
      </c>
      <c r="S21" s="101">
        <f t="shared" si="32"/>
        <v>5.4446986718224011E-2</v>
      </c>
    </row>
  </sheetData>
  <mergeCells count="10">
    <mergeCell ref="B16:F16"/>
    <mergeCell ref="G16:K16"/>
    <mergeCell ref="Q16:R16"/>
    <mergeCell ref="A1:C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5306-72D8-BD43-A68A-8565F05F164D}">
  <dimension ref="A1:S21"/>
  <sheetViews>
    <sheetView topLeftCell="E1" workbookViewId="0">
      <selection activeCell="V7" sqref="V7"/>
    </sheetView>
  </sheetViews>
  <sheetFormatPr baseColWidth="10" defaultColWidth="8.83203125" defaultRowHeight="13" x14ac:dyDescent="0.15"/>
  <cols>
    <col min="1" max="16384" width="8.83203125" style="93"/>
  </cols>
  <sheetData>
    <row r="1" spans="1:19" ht="16" x14ac:dyDescent="0.2">
      <c r="A1" s="92" t="s">
        <v>190</v>
      </c>
      <c r="B1" s="92"/>
      <c r="C1" s="92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20.48</v>
      </c>
      <c r="C4" s="94">
        <v>20.52</v>
      </c>
      <c r="D4" s="94" t="s">
        <v>191</v>
      </c>
      <c r="E4" s="100">
        <f t="shared" ref="E4:E7" si="0">AVERAGE(B4:D4)</f>
        <v>20.5</v>
      </c>
      <c r="F4" s="101">
        <f t="shared" ref="F4:F7" si="1">STDEV(B4:D4)</f>
        <v>2.8284271247461298E-2</v>
      </c>
      <c r="G4" s="94">
        <v>19.07</v>
      </c>
      <c r="H4" s="94">
        <v>19.07</v>
      </c>
      <c r="I4" s="94" t="s">
        <v>192</v>
      </c>
      <c r="J4" s="100">
        <f t="shared" ref="J4:J7" si="2">AVERAGE(G4:I4)</f>
        <v>19.07</v>
      </c>
      <c r="K4" s="101">
        <f t="shared" ref="K4:K7" si="3">STDEV(G4:I4)</f>
        <v>0</v>
      </c>
      <c r="L4" s="101">
        <f t="shared" ref="L4:L7" si="4">J4-E4</f>
        <v>-1.4299999999999997</v>
      </c>
      <c r="M4" s="101">
        <f t="shared" ref="M4:M7" si="5">SQRT(F4*F4+K4*K4)</f>
        <v>2.8284271247461298E-2</v>
      </c>
      <c r="N4" s="101">
        <f t="shared" ref="N4:N7" si="6">L4-$L$4</f>
        <v>0</v>
      </c>
      <c r="O4" s="101">
        <f>M4</f>
        <v>2.8284271247461298E-2</v>
      </c>
      <c r="P4" s="100">
        <f t="shared" ref="P4:P7" si="7">2^-N4</f>
        <v>1</v>
      </c>
      <c r="Q4" s="101">
        <f>2^-(N4-O4)</f>
        <v>1.0197986061693678</v>
      </c>
      <c r="R4" s="101">
        <f t="shared" ref="R4:R7" si="8">2^-(N4+O4)</f>
        <v>0.98058576855312973</v>
      </c>
      <c r="S4" s="101">
        <f t="shared" ref="S4:S7" si="9">0.5*(Q4-R4)</f>
        <v>1.960641880811903E-2</v>
      </c>
    </row>
    <row r="5" spans="1:19" x14ac:dyDescent="0.15">
      <c r="A5" s="99" t="s">
        <v>137</v>
      </c>
      <c r="B5" s="94">
        <v>23.21</v>
      </c>
      <c r="C5" s="94">
        <v>23.21</v>
      </c>
      <c r="D5" s="94">
        <v>23.19</v>
      </c>
      <c r="E5" s="100">
        <f t="shared" si="0"/>
        <v>23.203333333333333</v>
      </c>
      <c r="F5" s="101">
        <f t="shared" si="1"/>
        <v>1.154700538379227E-2</v>
      </c>
      <c r="G5" s="94" t="s">
        <v>193</v>
      </c>
      <c r="H5" s="94">
        <v>18.850000000000001</v>
      </c>
      <c r="I5" s="94">
        <v>18.82</v>
      </c>
      <c r="J5" s="100">
        <f t="shared" si="2"/>
        <v>18.835000000000001</v>
      </c>
      <c r="K5" s="101">
        <f t="shared" si="3"/>
        <v>2.1213203435597228E-2</v>
      </c>
      <c r="L5" s="101">
        <f t="shared" si="4"/>
        <v>-4.3683333333333323</v>
      </c>
      <c r="M5" s="101">
        <f t="shared" si="5"/>
        <v>2.4152294576982983E-2</v>
      </c>
      <c r="N5" s="101">
        <f t="shared" si="6"/>
        <v>-2.9383333333333326</v>
      </c>
      <c r="O5" s="101">
        <f>M5</f>
        <v>2.4152294576982983E-2</v>
      </c>
      <c r="P5" s="100">
        <f t="shared" si="7"/>
        <v>7.6652525906048243</v>
      </c>
      <c r="Q5" s="101">
        <f>2^-(N5-O5)</f>
        <v>7.794657479056073</v>
      </c>
      <c r="R5" s="101">
        <f t="shared" si="8"/>
        <v>7.5379960486588713</v>
      </c>
      <c r="S5" s="101">
        <f t="shared" si="9"/>
        <v>0.12833071519860084</v>
      </c>
    </row>
    <row r="6" spans="1:19" x14ac:dyDescent="0.15">
      <c r="A6" s="99" t="s">
        <v>139</v>
      </c>
      <c r="B6" s="94">
        <v>19.690000000000001</v>
      </c>
      <c r="C6" s="94">
        <v>19.64</v>
      </c>
      <c r="D6" s="94">
        <v>19.670000000000002</v>
      </c>
      <c r="E6" s="100">
        <f t="shared" si="0"/>
        <v>19.666666666666668</v>
      </c>
      <c r="F6" s="101">
        <f t="shared" si="1"/>
        <v>2.5166114784236235E-2</v>
      </c>
      <c r="G6" s="94">
        <v>18.489999999999998</v>
      </c>
      <c r="H6" s="94" t="s">
        <v>194</v>
      </c>
      <c r="I6" s="94">
        <v>18.48</v>
      </c>
      <c r="J6" s="100">
        <f t="shared" si="2"/>
        <v>18.484999999999999</v>
      </c>
      <c r="K6" s="101">
        <f t="shared" si="3"/>
        <v>7.0710678118640685E-3</v>
      </c>
      <c r="L6" s="101">
        <f t="shared" si="4"/>
        <v>-1.1816666666666684</v>
      </c>
      <c r="M6" s="101">
        <f t="shared" si="5"/>
        <v>2.6140645235596876E-2</v>
      </c>
      <c r="N6" s="101">
        <f t="shared" si="6"/>
        <v>0.2483333333333313</v>
      </c>
      <c r="O6" s="101">
        <f t="shared" ref="O6:O7" si="10">M6</f>
        <v>2.6140645235596876E-2</v>
      </c>
      <c r="P6" s="100">
        <f t="shared" si="7"/>
        <v>0.84186841822884162</v>
      </c>
      <c r="Q6" s="101">
        <f t="shared" ref="Q6:Q7" si="11">2^-(N6-O6)</f>
        <v>0.85726153209871259</v>
      </c>
      <c r="R6" s="101">
        <f t="shared" si="8"/>
        <v>0.82675170537049258</v>
      </c>
      <c r="S6" s="101">
        <f t="shared" si="9"/>
        <v>1.5254913364110001E-2</v>
      </c>
    </row>
    <row r="7" spans="1:19" x14ac:dyDescent="0.15">
      <c r="A7" s="99" t="s">
        <v>141</v>
      </c>
      <c r="B7" s="94">
        <v>21.56</v>
      </c>
      <c r="C7" s="94" t="s">
        <v>195</v>
      </c>
      <c r="D7" s="94">
        <v>21.51</v>
      </c>
      <c r="E7" s="100">
        <f t="shared" si="0"/>
        <v>21.535</v>
      </c>
      <c r="F7" s="101">
        <f t="shared" si="1"/>
        <v>3.5355339059325371E-2</v>
      </c>
      <c r="G7" s="94">
        <v>17.46</v>
      </c>
      <c r="H7" s="94" t="s">
        <v>196</v>
      </c>
      <c r="I7" s="94">
        <v>17.5</v>
      </c>
      <c r="J7" s="100">
        <f t="shared" si="2"/>
        <v>17.48</v>
      </c>
      <c r="K7" s="101">
        <f t="shared" si="3"/>
        <v>2.8284271247461298E-2</v>
      </c>
      <c r="L7" s="101">
        <f t="shared" si="4"/>
        <v>-4.0549999999999997</v>
      </c>
      <c r="M7" s="101">
        <f t="shared" si="5"/>
        <v>4.5276925690685144E-2</v>
      </c>
      <c r="N7" s="101">
        <f t="shared" si="6"/>
        <v>-2.625</v>
      </c>
      <c r="O7" s="101">
        <f t="shared" si="10"/>
        <v>4.5276925690685144E-2</v>
      </c>
      <c r="P7" s="100">
        <f t="shared" si="7"/>
        <v>6.168843301631763</v>
      </c>
      <c r="Q7" s="101">
        <f t="shared" si="11"/>
        <v>6.3655136147828451</v>
      </c>
      <c r="R7" s="101">
        <f t="shared" si="8"/>
        <v>5.9782493578698084</v>
      </c>
      <c r="S7" s="101">
        <f t="shared" si="9"/>
        <v>0.19363212845651834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20.48</v>
      </c>
      <c r="C11" s="94">
        <v>20.52</v>
      </c>
      <c r="D11" s="94" t="s">
        <v>191</v>
      </c>
      <c r="E11" s="100">
        <f t="shared" ref="E11:E14" si="12">AVERAGE(B11:D11)</f>
        <v>20.5</v>
      </c>
      <c r="F11" s="101">
        <f t="shared" ref="F11:F14" si="13">STDEV(B11:D11)</f>
        <v>2.8284271247461298E-2</v>
      </c>
      <c r="G11" s="94">
        <v>32.29</v>
      </c>
      <c r="H11" s="94">
        <v>32.159999999999997</v>
      </c>
      <c r="I11" s="94" t="s">
        <v>197</v>
      </c>
      <c r="J11" s="100">
        <f t="shared" ref="J11:J13" si="14">AVERAGE(G11:I11)</f>
        <v>32.224999999999994</v>
      </c>
      <c r="K11" s="101">
        <f t="shared" ref="K11:K13" si="15">STDEV(G11:I11)</f>
        <v>9.192388155425299E-2</v>
      </c>
      <c r="L11" s="101">
        <f t="shared" ref="L11:L14" si="16">J11-E11</f>
        <v>11.724999999999994</v>
      </c>
      <c r="M11" s="101">
        <f t="shared" ref="M11:M14" si="17">SQRT(F11*F11+K11*K11)</f>
        <v>9.6176920308358269E-2</v>
      </c>
      <c r="N11" s="101">
        <f>L11-$L$11</f>
        <v>0</v>
      </c>
      <c r="O11" s="101">
        <f>M11</f>
        <v>9.6176920308358269E-2</v>
      </c>
      <c r="P11" s="100">
        <f t="shared" ref="P11:P14" si="18">2^-N11</f>
        <v>1</v>
      </c>
      <c r="Q11" s="101">
        <f>2^-(N11-O11)</f>
        <v>1.0689370688643534</v>
      </c>
      <c r="R11" s="101">
        <f t="shared" ref="R11:R14" si="19">2^-(N11+O11)</f>
        <v>0.93550876766057645</v>
      </c>
      <c r="S11" s="101">
        <f t="shared" ref="S11:S14" si="20">0.5*(Q11-R11)</f>
        <v>6.6714150601888456E-2</v>
      </c>
    </row>
    <row r="12" spans="1:19" x14ac:dyDescent="0.15">
      <c r="A12" s="99" t="s">
        <v>94</v>
      </c>
      <c r="B12" s="94" t="s">
        <v>198</v>
      </c>
      <c r="C12" s="94">
        <v>24.38</v>
      </c>
      <c r="D12" s="94">
        <v>24.38</v>
      </c>
      <c r="E12" s="100">
        <f t="shared" si="12"/>
        <v>24.38</v>
      </c>
      <c r="F12" s="101">
        <f t="shared" si="13"/>
        <v>0</v>
      </c>
      <c r="G12" s="94" t="s">
        <v>199</v>
      </c>
      <c r="H12" s="94">
        <v>22.72</v>
      </c>
      <c r="I12" s="94">
        <v>22.71</v>
      </c>
      <c r="J12" s="100">
        <f t="shared" si="14"/>
        <v>22.715</v>
      </c>
      <c r="K12" s="101">
        <f t="shared" si="15"/>
        <v>7.0710678118640685E-3</v>
      </c>
      <c r="L12" s="101">
        <f t="shared" si="16"/>
        <v>-1.6649999999999991</v>
      </c>
      <c r="M12" s="101">
        <f t="shared" si="17"/>
        <v>7.0710678118640685E-3</v>
      </c>
      <c r="N12" s="101">
        <f t="shared" ref="N12:N14" si="21">L12-$L$11</f>
        <v>-13.389999999999993</v>
      </c>
      <c r="O12" s="101">
        <f>M12</f>
        <v>7.0710678118640685E-3</v>
      </c>
      <c r="P12" s="100">
        <f t="shared" si="18"/>
        <v>10734.742764407654</v>
      </c>
      <c r="Q12" s="101">
        <f>2^-(N12-O12)</f>
        <v>10787.486008873149</v>
      </c>
      <c r="R12" s="101">
        <f t="shared" si="19"/>
        <v>10682.257397434141</v>
      </c>
      <c r="S12" s="101">
        <f t="shared" si="20"/>
        <v>52.614305719504046</v>
      </c>
    </row>
    <row r="13" spans="1:19" x14ac:dyDescent="0.15">
      <c r="A13" s="99" t="s">
        <v>139</v>
      </c>
      <c r="B13" s="94">
        <v>19.690000000000001</v>
      </c>
      <c r="C13" s="94">
        <v>19.64</v>
      </c>
      <c r="D13" s="94">
        <v>19.670000000000002</v>
      </c>
      <c r="E13" s="100">
        <f t="shared" si="12"/>
        <v>19.666666666666668</v>
      </c>
      <c r="F13" s="101">
        <f t="shared" si="13"/>
        <v>2.5166114784236235E-2</v>
      </c>
      <c r="G13" s="94">
        <v>31.22</v>
      </c>
      <c r="H13" s="94">
        <v>31.2</v>
      </c>
      <c r="I13" s="94" t="s">
        <v>200</v>
      </c>
      <c r="J13" s="100">
        <f t="shared" si="14"/>
        <v>31.21</v>
      </c>
      <c r="K13" s="101">
        <f t="shared" si="15"/>
        <v>1.4142135623730649E-2</v>
      </c>
      <c r="L13" s="101">
        <f t="shared" si="16"/>
        <v>11.543333333333333</v>
      </c>
      <c r="M13" s="101">
        <f t="shared" si="17"/>
        <v>2.8867513459481488E-2</v>
      </c>
      <c r="N13" s="101">
        <f t="shared" si="21"/>
        <v>-0.18166666666666131</v>
      </c>
      <c r="O13" s="101">
        <f t="shared" ref="O13:O14" si="22">M13</f>
        <v>2.8867513459481488E-2</v>
      </c>
      <c r="P13" s="100">
        <f t="shared" si="18"/>
        <v>1.1341934003406975</v>
      </c>
      <c r="Q13" s="101">
        <f t="shared" ref="Q13:Q14" si="23">2^-(N13-O13)</f>
        <v>1.1571165448730378</v>
      </c>
      <c r="R13" s="101">
        <f t="shared" si="19"/>
        <v>1.1117243764909961</v>
      </c>
      <c r="S13" s="101">
        <f t="shared" si="20"/>
        <v>2.2696084191020871E-2</v>
      </c>
    </row>
    <row r="14" spans="1:19" x14ac:dyDescent="0.15">
      <c r="A14" s="99" t="s">
        <v>141</v>
      </c>
      <c r="B14" s="94">
        <v>21.56</v>
      </c>
      <c r="C14" s="94" t="s">
        <v>195</v>
      </c>
      <c r="D14" s="94">
        <v>21.51</v>
      </c>
      <c r="E14" s="100">
        <f t="shared" si="12"/>
        <v>21.535</v>
      </c>
      <c r="F14" s="101">
        <f t="shared" si="13"/>
        <v>3.5355339059325371E-2</v>
      </c>
      <c r="G14" s="94" t="s">
        <v>201</v>
      </c>
      <c r="H14" s="94">
        <v>29.3</v>
      </c>
      <c r="I14" s="94">
        <v>29.23</v>
      </c>
      <c r="J14" s="100">
        <f>AVERAGE(G14:I14)</f>
        <v>29.265000000000001</v>
      </c>
      <c r="K14" s="101">
        <f>STDEV(G14:I14)</f>
        <v>4.9497474683058526E-2</v>
      </c>
      <c r="L14" s="101">
        <f t="shared" si="16"/>
        <v>7.73</v>
      </c>
      <c r="M14" s="101">
        <f t="shared" si="17"/>
        <v>6.0827625302981192E-2</v>
      </c>
      <c r="N14" s="101">
        <f t="shared" si="21"/>
        <v>-3.9949999999999939</v>
      </c>
      <c r="O14" s="101">
        <f t="shared" si="22"/>
        <v>6.0827625302981192E-2</v>
      </c>
      <c r="P14" s="100">
        <f t="shared" si="18"/>
        <v>15.944644205245819</v>
      </c>
      <c r="Q14" s="101">
        <f t="shared" si="23"/>
        <v>16.631283721091563</v>
      </c>
      <c r="R14" s="101">
        <f t="shared" si="19"/>
        <v>15.286353302329028</v>
      </c>
      <c r="S14" s="101">
        <f t="shared" si="20"/>
        <v>0.67246520938126775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146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20.48</v>
      </c>
      <c r="C18" s="94">
        <v>20.52</v>
      </c>
      <c r="D18" s="94" t="s">
        <v>191</v>
      </c>
      <c r="E18" s="100">
        <f t="shared" ref="E18:E21" si="24">AVERAGE(B18:D18)</f>
        <v>20.5</v>
      </c>
      <c r="F18" s="101">
        <f t="shared" ref="F18:F21" si="25">STDEV(B18:D18)</f>
        <v>2.8284271247461298E-2</v>
      </c>
      <c r="G18" s="94" t="s">
        <v>202</v>
      </c>
      <c r="H18" s="94">
        <v>21.76</v>
      </c>
      <c r="I18" s="94">
        <v>21.75</v>
      </c>
      <c r="J18" s="100">
        <f t="shared" ref="J18:J21" si="26">AVERAGE(G18:I18)</f>
        <v>21.755000000000003</v>
      </c>
      <c r="K18" s="101">
        <f t="shared" ref="K18:K21" si="27">STDEV(G18:I18)</f>
        <v>7.0710678118665812E-3</v>
      </c>
      <c r="L18" s="101">
        <f t="shared" ref="L18:L21" si="28">J18-E18</f>
        <v>1.2550000000000026</v>
      </c>
      <c r="M18" s="101">
        <f t="shared" ref="M18:M21" si="29">SQRT(F18*F18+K18*K18)</f>
        <v>2.9154759474226185E-2</v>
      </c>
      <c r="N18" s="101">
        <f>L18-$L$18</f>
        <v>0</v>
      </c>
      <c r="O18" s="101">
        <f>M18</f>
        <v>2.9154759474226185E-2</v>
      </c>
      <c r="P18" s="100">
        <f t="shared" ref="P18:P21" si="30">2^-N18</f>
        <v>1</v>
      </c>
      <c r="Q18" s="101">
        <f>2^-(N18-O18)</f>
        <v>1.0204141143152552</v>
      </c>
      <c r="R18" s="101">
        <f t="shared" ref="R18:R21" si="31">2^-(N18+O18)</f>
        <v>0.97999428464496108</v>
      </c>
      <c r="S18" s="101">
        <f t="shared" ref="S18:S21" si="32">0.5*(Q18-R18)</f>
        <v>2.0209914835147058E-2</v>
      </c>
    </row>
    <row r="19" spans="1:19" x14ac:dyDescent="0.15">
      <c r="A19" s="99" t="s">
        <v>137</v>
      </c>
      <c r="B19" s="94">
        <v>23.21</v>
      </c>
      <c r="C19" s="94">
        <v>23.21</v>
      </c>
      <c r="D19" s="94">
        <v>23.19</v>
      </c>
      <c r="E19" s="100">
        <f t="shared" si="24"/>
        <v>23.203333333333333</v>
      </c>
      <c r="F19" s="101">
        <f t="shared" si="25"/>
        <v>1.154700538379227E-2</v>
      </c>
      <c r="G19" s="94">
        <v>23.1</v>
      </c>
      <c r="H19" s="94" t="s">
        <v>203</v>
      </c>
      <c r="I19" s="94">
        <v>22.97</v>
      </c>
      <c r="J19" s="100">
        <f t="shared" si="26"/>
        <v>23.035</v>
      </c>
      <c r="K19" s="101">
        <f t="shared" si="27"/>
        <v>9.192388155425299E-2</v>
      </c>
      <c r="L19" s="101">
        <f t="shared" si="28"/>
        <v>-0.168333333333333</v>
      </c>
      <c r="M19" s="101">
        <f t="shared" si="29"/>
        <v>9.2646280731250405E-2</v>
      </c>
      <c r="N19" s="101">
        <f t="shared" ref="N19:N21" si="33">L19-$L$18</f>
        <v>-1.4233333333333356</v>
      </c>
      <c r="O19" s="101">
        <f>M19</f>
        <v>9.2646280731250405E-2</v>
      </c>
      <c r="P19" s="100">
        <f t="shared" si="30"/>
        <v>2.682044795506874</v>
      </c>
      <c r="Q19" s="101">
        <f>2^-(N19-O19)</f>
        <v>2.85992956033575</v>
      </c>
      <c r="R19" s="101">
        <f t="shared" si="31"/>
        <v>2.5152242855453486</v>
      </c>
      <c r="S19" s="101">
        <f t="shared" si="32"/>
        <v>0.17235263739520068</v>
      </c>
    </row>
    <row r="20" spans="1:19" x14ac:dyDescent="0.15">
      <c r="A20" s="99" t="s">
        <v>139</v>
      </c>
      <c r="B20" s="94">
        <v>19.690000000000001</v>
      </c>
      <c r="C20" s="94">
        <v>19.64</v>
      </c>
      <c r="D20" s="94">
        <v>19.670000000000002</v>
      </c>
      <c r="E20" s="100">
        <f t="shared" si="24"/>
        <v>19.666666666666668</v>
      </c>
      <c r="F20" s="101">
        <f t="shared" si="25"/>
        <v>2.5166114784236235E-2</v>
      </c>
      <c r="G20" s="94">
        <v>21.83</v>
      </c>
      <c r="H20" s="94">
        <v>21.86</v>
      </c>
      <c r="I20" s="94">
        <v>21.88</v>
      </c>
      <c r="J20" s="100">
        <f t="shared" si="26"/>
        <v>21.856666666666666</v>
      </c>
      <c r="K20" s="101">
        <f t="shared" si="27"/>
        <v>2.5166114784236238E-2</v>
      </c>
      <c r="L20" s="101">
        <f t="shared" si="28"/>
        <v>2.1899999999999977</v>
      </c>
      <c r="M20" s="101">
        <f t="shared" si="29"/>
        <v>3.5590260840104943E-2</v>
      </c>
      <c r="N20" s="101">
        <f t="shared" si="33"/>
        <v>0.93499999999999517</v>
      </c>
      <c r="O20" s="101">
        <f t="shared" ref="O20:O21" si="34">M20</f>
        <v>3.5590260840104943E-2</v>
      </c>
      <c r="P20" s="100">
        <f t="shared" si="30"/>
        <v>0.52304246989626635</v>
      </c>
      <c r="Q20" s="101">
        <f t="shared" ref="Q20:Q21" si="35">2^-(N20-O20)</f>
        <v>0.53610602755726366</v>
      </c>
      <c r="R20" s="101">
        <f t="shared" si="31"/>
        <v>0.51029723833120899</v>
      </c>
      <c r="S20" s="101">
        <f t="shared" si="32"/>
        <v>1.2904394613027337E-2</v>
      </c>
    </row>
    <row r="21" spans="1:19" x14ac:dyDescent="0.15">
      <c r="A21" s="99" t="s">
        <v>141</v>
      </c>
      <c r="B21" s="94">
        <v>21.56</v>
      </c>
      <c r="C21" s="94" t="s">
        <v>195</v>
      </c>
      <c r="D21" s="94">
        <v>21.51</v>
      </c>
      <c r="E21" s="100">
        <f t="shared" si="24"/>
        <v>21.535</v>
      </c>
      <c r="F21" s="101">
        <f t="shared" si="25"/>
        <v>3.5355339059325371E-2</v>
      </c>
      <c r="G21" s="94" t="s">
        <v>178</v>
      </c>
      <c r="H21" s="94">
        <v>22.88</v>
      </c>
      <c r="I21" s="94">
        <v>22.84</v>
      </c>
      <c r="J21" s="100">
        <f t="shared" si="26"/>
        <v>22.86</v>
      </c>
      <c r="K21" s="101">
        <f t="shared" si="27"/>
        <v>2.8284271247461298E-2</v>
      </c>
      <c r="L21" s="101">
        <f t="shared" si="28"/>
        <v>1.3249999999999993</v>
      </c>
      <c r="M21" s="101">
        <f t="shared" si="29"/>
        <v>4.5276925690685144E-2</v>
      </c>
      <c r="N21" s="101">
        <f t="shared" si="33"/>
        <v>6.9999999999996732E-2</v>
      </c>
      <c r="O21" s="101">
        <f t="shared" si="34"/>
        <v>4.5276925690685144E-2</v>
      </c>
      <c r="P21" s="100">
        <f t="shared" si="30"/>
        <v>0.95263799804393956</v>
      </c>
      <c r="Q21" s="101">
        <f t="shared" si="35"/>
        <v>0.98300926932349419</v>
      </c>
      <c r="R21" s="101">
        <f t="shared" si="31"/>
        <v>0.92320508426305947</v>
      </c>
      <c r="S21" s="101">
        <f t="shared" si="32"/>
        <v>2.9902092530217361E-2</v>
      </c>
    </row>
  </sheetData>
  <mergeCells count="10">
    <mergeCell ref="B16:F16"/>
    <mergeCell ref="G16:K16"/>
    <mergeCell ref="Q16:R16"/>
    <mergeCell ref="A1:C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DB9A-6510-154E-96F7-8F188629EFEC}">
  <sheetPr>
    <pageSetUpPr fitToPage="1"/>
  </sheetPr>
  <dimension ref="A1:S21"/>
  <sheetViews>
    <sheetView workbookViewId="0">
      <selection activeCell="J27" sqref="J27"/>
    </sheetView>
  </sheetViews>
  <sheetFormatPr baseColWidth="10" defaultColWidth="8.83203125" defaultRowHeight="13" x14ac:dyDescent="0.15"/>
  <cols>
    <col min="1" max="1" width="15.1640625" style="93" customWidth="1"/>
    <col min="2" max="9" width="8.83203125" style="106"/>
    <col min="10" max="16384" width="8.83203125" style="93"/>
  </cols>
  <sheetData>
    <row r="1" spans="1:19" ht="16" x14ac:dyDescent="0.2">
      <c r="A1" s="104" t="s">
        <v>204</v>
      </c>
      <c r="B1" s="104"/>
      <c r="C1" s="104"/>
      <c r="D1" s="104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8">
        <v>1</v>
      </c>
      <c r="C3" s="98">
        <v>2</v>
      </c>
      <c r="D3" s="98">
        <v>3</v>
      </c>
      <c r="E3" s="98" t="s">
        <v>4</v>
      </c>
      <c r="F3" s="98" t="s">
        <v>5</v>
      </c>
      <c r="G3" s="98">
        <v>1</v>
      </c>
      <c r="H3" s="98">
        <v>2</v>
      </c>
      <c r="I3" s="98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18.03</v>
      </c>
      <c r="C4" s="94">
        <v>18.03</v>
      </c>
      <c r="D4" s="94">
        <v>18.079999999999998</v>
      </c>
      <c r="E4" s="108">
        <f t="shared" ref="E4:E7" si="0">AVERAGE(B4:D4)</f>
        <v>18.046666666666667</v>
      </c>
      <c r="F4" s="107">
        <f t="shared" ref="F4:F7" si="1">STDEV(B4:D4)</f>
        <v>2.8867513459479646E-2</v>
      </c>
      <c r="G4" s="94" t="s">
        <v>205</v>
      </c>
      <c r="H4" s="94">
        <v>29.21</v>
      </c>
      <c r="I4" s="94">
        <v>29.37</v>
      </c>
      <c r="J4" s="100">
        <f t="shared" ref="J4:J7" si="2">AVERAGE(G4:I4)</f>
        <v>29.29</v>
      </c>
      <c r="K4" s="101">
        <f t="shared" ref="K4:K7" si="3">STDEV(G4:I4)</f>
        <v>0.1131370849898477</v>
      </c>
      <c r="L4" s="101">
        <f>J4-E4</f>
        <v>11.243333333333332</v>
      </c>
      <c r="M4" s="101">
        <f>SQRT(F4*F4+K4*K4)</f>
        <v>0.11676186592091299</v>
      </c>
      <c r="N4" s="101">
        <f>L4-$L$4</f>
        <v>0</v>
      </c>
      <c r="O4" s="101">
        <f>M4</f>
        <v>0.11676186592091299</v>
      </c>
      <c r="P4" s="100">
        <f t="shared" ref="P4:P7" si="4">2^-N4</f>
        <v>1</v>
      </c>
      <c r="Q4" s="101">
        <f t="shared" ref="Q4:Q7" si="5">2^-(N4-O4)</f>
        <v>1.0842984176431298</v>
      </c>
      <c r="R4" s="101">
        <f t="shared" ref="R4:R7" si="6">2^-(N4+O4)</f>
        <v>0.9222553346279303</v>
      </c>
      <c r="S4" s="101">
        <f t="shared" ref="S4:S7" si="7">STDEV(Q4:R4)</f>
        <v>0.11458176284442226</v>
      </c>
    </row>
    <row r="5" spans="1:19" x14ac:dyDescent="0.15">
      <c r="A5" s="99" t="s">
        <v>137</v>
      </c>
      <c r="B5" s="94">
        <v>17.84</v>
      </c>
      <c r="C5" s="94">
        <v>17.88</v>
      </c>
      <c r="D5" s="94" t="s">
        <v>206</v>
      </c>
      <c r="E5" s="108">
        <f t="shared" si="0"/>
        <v>17.86</v>
      </c>
      <c r="F5" s="107">
        <f t="shared" si="1"/>
        <v>2.8284271247461298E-2</v>
      </c>
      <c r="G5" s="94">
        <v>27.97</v>
      </c>
      <c r="H5" s="94">
        <v>27.99</v>
      </c>
      <c r="I5" s="94">
        <v>28.02</v>
      </c>
      <c r="J5" s="100">
        <f t="shared" si="2"/>
        <v>27.993333333333329</v>
      </c>
      <c r="K5" s="101">
        <f t="shared" si="3"/>
        <v>2.5166114784236235E-2</v>
      </c>
      <c r="L5" s="101">
        <f>J5-E5</f>
        <v>10.133333333333329</v>
      </c>
      <c r="M5" s="101">
        <f>SQRT(F5*F5+K5*K5)</f>
        <v>3.785938897200164E-2</v>
      </c>
      <c r="N5" s="101">
        <f t="shared" ref="N5:N7" si="8">L5-$L$4</f>
        <v>-1.110000000000003</v>
      </c>
      <c r="O5" s="101">
        <f>M5</f>
        <v>3.785938897200164E-2</v>
      </c>
      <c r="P5" s="100">
        <f t="shared" si="4"/>
        <v>2.1584564730088589</v>
      </c>
      <c r="Q5" s="101">
        <f t="shared" si="5"/>
        <v>2.2158487194205363</v>
      </c>
      <c r="R5" s="101">
        <f t="shared" si="6"/>
        <v>2.1025507314832366</v>
      </c>
      <c r="S5" s="101">
        <f t="shared" si="7"/>
        <v>8.0113775565256298E-2</v>
      </c>
    </row>
    <row r="6" spans="1:19" x14ac:dyDescent="0.15">
      <c r="A6" s="99" t="s">
        <v>139</v>
      </c>
      <c r="B6" s="94">
        <v>17.88</v>
      </c>
      <c r="C6" s="94">
        <v>17.96</v>
      </c>
      <c r="D6" s="94">
        <v>17.95</v>
      </c>
      <c r="E6" s="108">
        <f t="shared" si="0"/>
        <v>17.930000000000003</v>
      </c>
      <c r="F6" s="107">
        <f t="shared" si="1"/>
        <v>4.3588989435407434E-2</v>
      </c>
      <c r="G6" s="94">
        <v>29.34</v>
      </c>
      <c r="H6" s="94">
        <v>29.32</v>
      </c>
      <c r="I6" s="94">
        <v>29.11</v>
      </c>
      <c r="J6" s="100">
        <f t="shared" si="2"/>
        <v>29.256666666666664</v>
      </c>
      <c r="K6" s="101">
        <f t="shared" si="3"/>
        <v>0.12741009902410963</v>
      </c>
      <c r="L6" s="101">
        <f>J6-E6</f>
        <v>11.326666666666661</v>
      </c>
      <c r="M6" s="101">
        <f>SQRT(F6*F6+K6*K6)</f>
        <v>0.13466006584482826</v>
      </c>
      <c r="N6" s="101">
        <f t="shared" si="8"/>
        <v>8.3333333333328596E-2</v>
      </c>
      <c r="O6" s="101">
        <f>M6</f>
        <v>0.13466006584482826</v>
      </c>
      <c r="P6" s="100">
        <f t="shared" si="4"/>
        <v>0.94387431268169664</v>
      </c>
      <c r="Q6" s="101">
        <f t="shared" si="5"/>
        <v>1.0362174129994131</v>
      </c>
      <c r="R6" s="101">
        <f t="shared" si="6"/>
        <v>0.85976041993114993</v>
      </c>
      <c r="S6" s="101">
        <f t="shared" si="7"/>
        <v>0.12477393638635646</v>
      </c>
    </row>
    <row r="7" spans="1:19" x14ac:dyDescent="0.15">
      <c r="A7" s="99" t="s">
        <v>141</v>
      </c>
      <c r="B7" s="94">
        <v>17.93</v>
      </c>
      <c r="C7" s="94">
        <v>18.010000000000002</v>
      </c>
      <c r="D7" s="94">
        <v>18</v>
      </c>
      <c r="E7" s="108">
        <f t="shared" si="0"/>
        <v>17.98</v>
      </c>
      <c r="F7" s="107">
        <f t="shared" si="1"/>
        <v>4.3588989435407434E-2</v>
      </c>
      <c r="G7" s="94" t="s">
        <v>207</v>
      </c>
      <c r="H7" s="94">
        <v>29.05</v>
      </c>
      <c r="I7" s="94">
        <v>29.12</v>
      </c>
      <c r="J7" s="100">
        <f t="shared" si="2"/>
        <v>29.085000000000001</v>
      </c>
      <c r="K7" s="101">
        <f t="shared" si="3"/>
        <v>4.9497474683058526E-2</v>
      </c>
      <c r="L7" s="101">
        <f>J7-E7</f>
        <v>11.105</v>
      </c>
      <c r="M7" s="101">
        <f>SQRT(F7*F7+K7*K7)</f>
        <v>6.5954529791365207E-2</v>
      </c>
      <c r="N7" s="101">
        <f t="shared" si="8"/>
        <v>-0.13833333333333186</v>
      </c>
      <c r="O7" s="101">
        <f>M7</f>
        <v>6.5954529791365207E-2</v>
      </c>
      <c r="P7" s="100">
        <f t="shared" si="4"/>
        <v>1.1006328801830652</v>
      </c>
      <c r="Q7" s="101">
        <f t="shared" si="5"/>
        <v>1.1521175031652293</v>
      </c>
      <c r="R7" s="101">
        <f t="shared" si="6"/>
        <v>1.0514489482296661</v>
      </c>
      <c r="S7" s="101">
        <f t="shared" si="7"/>
        <v>7.1183417847187264E-2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8">
        <v>1</v>
      </c>
      <c r="C10" s="98">
        <v>2</v>
      </c>
      <c r="D10" s="98">
        <v>3</v>
      </c>
      <c r="E10" s="98" t="s">
        <v>4</v>
      </c>
      <c r="F10" s="98" t="s">
        <v>5</v>
      </c>
      <c r="G10" s="98">
        <v>1</v>
      </c>
      <c r="H10" s="98">
        <v>2</v>
      </c>
      <c r="I10" s="98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18.03</v>
      </c>
      <c r="C11" s="94">
        <v>18.03</v>
      </c>
      <c r="D11" s="94">
        <v>18.079999999999998</v>
      </c>
      <c r="E11" s="108">
        <f t="shared" ref="E11:E14" si="9">AVERAGE(B11:D11)</f>
        <v>18.046666666666667</v>
      </c>
      <c r="F11" s="107">
        <f t="shared" ref="F11:F14" si="10">STDEV(B11:D11)</f>
        <v>2.8867513459479646E-2</v>
      </c>
      <c r="G11" s="94">
        <v>31.12</v>
      </c>
      <c r="H11" s="110">
        <v>31.24</v>
      </c>
      <c r="I11" s="94">
        <v>31.12</v>
      </c>
      <c r="J11" s="100">
        <f t="shared" ref="J11:J13" si="11">AVERAGE(G11:I11)</f>
        <v>31.16</v>
      </c>
      <c r="K11" s="101">
        <f t="shared" ref="K11:K13" si="12">STDEV(G11:I11)</f>
        <v>6.9282032302753607E-2</v>
      </c>
      <c r="L11" s="101">
        <f>J11-E11</f>
        <v>13.113333333333333</v>
      </c>
      <c r="M11" s="101">
        <f>SQRT(F11*F11+K11*K11)</f>
        <v>7.5055534994649342E-2</v>
      </c>
      <c r="N11" s="101">
        <f>L11-$L$11</f>
        <v>0</v>
      </c>
      <c r="O11" s="101">
        <f>M11</f>
        <v>7.5055534994649342E-2</v>
      </c>
      <c r="P11" s="100">
        <f t="shared" ref="P11:P14" si="13">2^-N11</f>
        <v>1</v>
      </c>
      <c r="Q11" s="101">
        <f t="shared" ref="Q11:Q14" si="14">2^-(N11-O11)</f>
        <v>1.0534015847359492</v>
      </c>
      <c r="R11" s="101">
        <f t="shared" ref="R11:R14" si="15">2^-(N11+O11)</f>
        <v>0.94930557774950075</v>
      </c>
      <c r="S11" s="101">
        <f t="shared" ref="S11:S14" si="16">STDEV(Q11:R11)</f>
        <v>7.3606992434559954E-2</v>
      </c>
    </row>
    <row r="12" spans="1:19" x14ac:dyDescent="0.15">
      <c r="A12" s="99" t="s">
        <v>94</v>
      </c>
      <c r="B12" s="94">
        <v>17.989999999999998</v>
      </c>
      <c r="C12" s="94">
        <v>18.010000000000002</v>
      </c>
      <c r="D12" s="94">
        <v>18.010000000000002</v>
      </c>
      <c r="E12" s="108">
        <f t="shared" si="9"/>
        <v>18.003333333333334</v>
      </c>
      <c r="F12" s="107">
        <f t="shared" si="10"/>
        <v>1.154700538379432E-2</v>
      </c>
      <c r="G12" s="94">
        <v>19.91</v>
      </c>
      <c r="H12" s="94">
        <v>19.940000000000001</v>
      </c>
      <c r="I12" s="110">
        <v>19.91</v>
      </c>
      <c r="J12" s="100">
        <f t="shared" si="11"/>
        <v>19.920000000000002</v>
      </c>
      <c r="K12" s="101">
        <f t="shared" si="12"/>
        <v>1.7320508075689429E-2</v>
      </c>
      <c r="L12" s="101">
        <f>J12-E12</f>
        <v>1.9166666666666679</v>
      </c>
      <c r="M12" s="101">
        <f>SQRT(F12*F12+K12*K12)</f>
        <v>2.0816659994662874E-2</v>
      </c>
      <c r="N12" s="101">
        <f t="shared" ref="N12:N14" si="17">L12-$L$11</f>
        <v>-11.196666666666665</v>
      </c>
      <c r="O12" s="101">
        <f>M12</f>
        <v>2.0816659994662874E-2</v>
      </c>
      <c r="P12" s="100">
        <f t="shared" si="13"/>
        <v>2347.1049973145632</v>
      </c>
      <c r="Q12" s="101">
        <f t="shared" si="14"/>
        <v>2381.2169055662403</v>
      </c>
      <c r="R12" s="101">
        <f t="shared" si="15"/>
        <v>2313.4817561313312</v>
      </c>
      <c r="S12" s="101">
        <f t="shared" si="16"/>
        <v>47.895983490108364</v>
      </c>
    </row>
    <row r="13" spans="1:19" x14ac:dyDescent="0.15">
      <c r="A13" s="99" t="s">
        <v>139</v>
      </c>
      <c r="B13" s="94">
        <v>17.88</v>
      </c>
      <c r="C13" s="94">
        <v>17.96</v>
      </c>
      <c r="D13" s="94">
        <v>17.95</v>
      </c>
      <c r="E13" s="108">
        <f t="shared" si="9"/>
        <v>17.930000000000003</v>
      </c>
      <c r="F13" s="107">
        <f t="shared" si="10"/>
        <v>4.3588989435407434E-2</v>
      </c>
      <c r="G13" s="94">
        <v>28.05</v>
      </c>
      <c r="H13" s="94">
        <v>28</v>
      </c>
      <c r="I13" s="94">
        <v>27.98</v>
      </c>
      <c r="J13" s="100">
        <f t="shared" si="11"/>
        <v>28.01</v>
      </c>
      <c r="K13" s="101">
        <f t="shared" si="12"/>
        <v>3.6055512754640105E-2</v>
      </c>
      <c r="L13" s="101">
        <f>J13-E13</f>
        <v>10.079999999999998</v>
      </c>
      <c r="M13" s="101">
        <f>SQRT(F13*F13+K13*K13)</f>
        <v>5.6568542494924476E-2</v>
      </c>
      <c r="N13" s="101">
        <f t="shared" si="17"/>
        <v>-3.033333333333335</v>
      </c>
      <c r="O13" s="101">
        <f>M13</f>
        <v>5.6568542494924476E-2</v>
      </c>
      <c r="P13" s="100">
        <f t="shared" si="13"/>
        <v>8.1869911359742069</v>
      </c>
      <c r="Q13" s="101">
        <f t="shared" si="14"/>
        <v>8.5143823385349364</v>
      </c>
      <c r="R13" s="101">
        <f t="shared" si="15"/>
        <v>7.8721886327756234</v>
      </c>
      <c r="S13" s="101">
        <f t="shared" si="16"/>
        <v>0.45409952417772864</v>
      </c>
    </row>
    <row r="14" spans="1:19" x14ac:dyDescent="0.15">
      <c r="A14" s="99" t="s">
        <v>141</v>
      </c>
      <c r="B14" s="94">
        <v>17.93</v>
      </c>
      <c r="C14" s="94">
        <v>18.010000000000002</v>
      </c>
      <c r="D14" s="94">
        <v>18</v>
      </c>
      <c r="E14" s="108">
        <f t="shared" si="9"/>
        <v>17.98</v>
      </c>
      <c r="F14" s="107">
        <f t="shared" si="10"/>
        <v>4.3588989435407434E-2</v>
      </c>
      <c r="G14" s="94">
        <v>28.87</v>
      </c>
      <c r="H14" s="94">
        <v>28.9</v>
      </c>
      <c r="I14" s="94">
        <v>28.9</v>
      </c>
      <c r="J14" s="100">
        <f>AVERAGE(G14:I14)</f>
        <v>28.889999999999997</v>
      </c>
      <c r="K14" s="101">
        <f>STDEV(G14:I14)</f>
        <v>1.7320508075687378E-2</v>
      </c>
      <c r="L14" s="101">
        <f>J14-E14</f>
        <v>10.909999999999997</v>
      </c>
      <c r="M14" s="101">
        <f>SQRT(F14*F14+K14*K14)</f>
        <v>4.6904157598234429E-2</v>
      </c>
      <c r="N14" s="101">
        <f t="shared" si="17"/>
        <v>-2.2033333333333367</v>
      </c>
      <c r="O14" s="101">
        <f>M14</f>
        <v>4.6904157598234429E-2</v>
      </c>
      <c r="P14" s="100">
        <f t="shared" si="13"/>
        <v>4.6054219207999338</v>
      </c>
      <c r="Q14" s="101">
        <f t="shared" si="14"/>
        <v>4.7576115753465</v>
      </c>
      <c r="R14" s="101">
        <f t="shared" si="15"/>
        <v>4.4581006105021981</v>
      </c>
      <c r="S14" s="101">
        <f t="shared" si="16"/>
        <v>0.21178623428113155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153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8">
        <v>1</v>
      </c>
      <c r="C17" s="98">
        <v>2</v>
      </c>
      <c r="D17" s="98">
        <v>3</v>
      </c>
      <c r="E17" s="98" t="s">
        <v>4</v>
      </c>
      <c r="F17" s="98" t="s">
        <v>5</v>
      </c>
      <c r="G17" s="98">
        <v>1</v>
      </c>
      <c r="H17" s="98">
        <v>2</v>
      </c>
      <c r="I17" s="98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18.03</v>
      </c>
      <c r="C18" s="94">
        <v>18.03</v>
      </c>
      <c r="D18" s="94">
        <v>18.079999999999998</v>
      </c>
      <c r="E18" s="108">
        <f t="shared" ref="E18:E21" si="18">AVERAGE(B18:D18)</f>
        <v>18.046666666666667</v>
      </c>
      <c r="F18" s="107">
        <f t="shared" ref="F18:F21" si="19">STDEV(B18:D18)</f>
        <v>2.8867513459479646E-2</v>
      </c>
      <c r="G18" s="111">
        <v>27.08</v>
      </c>
      <c r="H18" s="111">
        <v>27</v>
      </c>
      <c r="I18" s="111">
        <v>27.16</v>
      </c>
      <c r="J18" s="100">
        <f t="shared" ref="J18:J21" si="20">AVERAGE(G18:I18)</f>
        <v>27.08</v>
      </c>
      <c r="K18" s="101">
        <f t="shared" ref="K18:K21" si="21">STDEV(G18:I18)</f>
        <v>8.0000000000000071E-2</v>
      </c>
      <c r="L18" s="101">
        <f>J18-E18</f>
        <v>9.0333333333333314</v>
      </c>
      <c r="M18" s="101">
        <f>SQRT(F18*F18+K18*K18)</f>
        <v>8.5049005481153336E-2</v>
      </c>
      <c r="N18" s="101">
        <f>L18-$L$18</f>
        <v>0</v>
      </c>
      <c r="O18" s="101">
        <f>M18</f>
        <v>8.5049005481153336E-2</v>
      </c>
      <c r="P18" s="100">
        <f t="shared" ref="P18:P21" si="22">2^-N18</f>
        <v>1</v>
      </c>
      <c r="Q18" s="101">
        <f t="shared" ref="Q18:Q21" si="23">2^-(N18-O18)</f>
        <v>1.0607237714331137</v>
      </c>
      <c r="R18" s="101">
        <f t="shared" ref="R18:R21" si="24">2^-(N18+O18)</f>
        <v>0.94275251194656307</v>
      </c>
      <c r="S18" s="101">
        <f t="shared" ref="S18:S21" si="25">STDEV(Q18:R18)</f>
        <v>8.341827756805778E-2</v>
      </c>
    </row>
    <row r="19" spans="1:19" x14ac:dyDescent="0.15">
      <c r="A19" s="99" t="s">
        <v>137</v>
      </c>
      <c r="B19" s="94">
        <v>17.84</v>
      </c>
      <c r="C19" s="94">
        <v>17.88</v>
      </c>
      <c r="D19" s="94" t="s">
        <v>208</v>
      </c>
      <c r="E19" s="108">
        <f t="shared" si="18"/>
        <v>17.86</v>
      </c>
      <c r="F19" s="107">
        <f t="shared" si="19"/>
        <v>2.8284271247461298E-2</v>
      </c>
      <c r="G19" s="111">
        <v>23.85</v>
      </c>
      <c r="H19" s="111">
        <v>23.85</v>
      </c>
      <c r="I19" s="111">
        <v>23.83</v>
      </c>
      <c r="J19" s="100">
        <f t="shared" si="20"/>
        <v>23.843333333333334</v>
      </c>
      <c r="K19" s="101">
        <f t="shared" si="21"/>
        <v>1.154700538379432E-2</v>
      </c>
      <c r="L19" s="101">
        <f>J19-E19</f>
        <v>5.9833333333333343</v>
      </c>
      <c r="M19" s="101">
        <f>SQRT(F19*F19+K19*K19)</f>
        <v>3.0550504633039058E-2</v>
      </c>
      <c r="N19" s="101">
        <f t="shared" ref="N19:N21" si="26">L19-$L$18</f>
        <v>-3.0499999999999972</v>
      </c>
      <c r="O19" s="101">
        <f>M19</f>
        <v>3.0550504633039058E-2</v>
      </c>
      <c r="P19" s="100">
        <f t="shared" si="22"/>
        <v>8.2821193907310047</v>
      </c>
      <c r="Q19" s="101">
        <f t="shared" si="23"/>
        <v>8.4593716419534353</v>
      </c>
      <c r="R19" s="101">
        <f t="shared" si="24"/>
        <v>8.1085811695681542</v>
      </c>
      <c r="S19" s="101">
        <f t="shared" si="25"/>
        <v>0.24804632179926459</v>
      </c>
    </row>
    <row r="20" spans="1:19" x14ac:dyDescent="0.15">
      <c r="A20" s="99" t="s">
        <v>139</v>
      </c>
      <c r="B20" s="94">
        <v>17.88</v>
      </c>
      <c r="C20" s="94">
        <v>17.96</v>
      </c>
      <c r="D20" s="94">
        <v>17.95</v>
      </c>
      <c r="E20" s="108">
        <f t="shared" si="18"/>
        <v>17.930000000000003</v>
      </c>
      <c r="F20" s="107">
        <f t="shared" si="19"/>
        <v>4.3588989435407434E-2</v>
      </c>
      <c r="G20" s="111">
        <v>25.07</v>
      </c>
      <c r="H20" s="111">
        <v>24.96</v>
      </c>
      <c r="I20" s="111">
        <v>25.08</v>
      </c>
      <c r="J20" s="100">
        <f t="shared" si="20"/>
        <v>25.036666666666665</v>
      </c>
      <c r="K20" s="101">
        <f t="shared" si="21"/>
        <v>6.6583281184792953E-2</v>
      </c>
      <c r="L20" s="101">
        <f>J20-E20</f>
        <v>7.106666666666662</v>
      </c>
      <c r="M20" s="101">
        <f>SQRT(F20*F20+K20*K20)</f>
        <v>7.9582242575421708E-2</v>
      </c>
      <c r="N20" s="101">
        <f t="shared" si="26"/>
        <v>-1.9266666666666694</v>
      </c>
      <c r="O20" s="101">
        <f>M20</f>
        <v>7.9582242575421708E-2</v>
      </c>
      <c r="P20" s="100">
        <f t="shared" si="22"/>
        <v>3.8017579108432153</v>
      </c>
      <c r="Q20" s="101">
        <f t="shared" si="23"/>
        <v>4.0173632318159012</v>
      </c>
      <c r="R20" s="101">
        <f t="shared" si="24"/>
        <v>3.5977237751852131</v>
      </c>
      <c r="S20" s="101">
        <f t="shared" si="25"/>
        <v>0.29672990543699762</v>
      </c>
    </row>
    <row r="21" spans="1:19" x14ac:dyDescent="0.15">
      <c r="A21" s="99" t="s">
        <v>141</v>
      </c>
      <c r="B21" s="94">
        <v>17.93</v>
      </c>
      <c r="C21" s="94">
        <v>18.010000000000002</v>
      </c>
      <c r="D21" s="94">
        <v>18</v>
      </c>
      <c r="E21" s="108">
        <f t="shared" si="18"/>
        <v>17.98</v>
      </c>
      <c r="F21" s="107">
        <f t="shared" si="19"/>
        <v>4.3588989435407434E-2</v>
      </c>
      <c r="G21" s="111">
        <v>24.64</v>
      </c>
      <c r="H21" s="111">
        <v>24.63</v>
      </c>
      <c r="I21" s="111">
        <v>24.66</v>
      </c>
      <c r="J21" s="100">
        <f t="shared" si="20"/>
        <v>24.643333333333331</v>
      </c>
      <c r="K21" s="101">
        <f t="shared" si="21"/>
        <v>1.5275252316519916E-2</v>
      </c>
      <c r="L21" s="101">
        <f>J21-E21</f>
        <v>6.6633333333333304</v>
      </c>
      <c r="M21" s="101">
        <f>SQRT(F21*F21+K21*K21)</f>
        <v>4.6188021535170869E-2</v>
      </c>
      <c r="N21" s="101">
        <f t="shared" si="26"/>
        <v>-2.370000000000001</v>
      </c>
      <c r="O21" s="101">
        <f>M21</f>
        <v>4.6188021535170869E-2</v>
      </c>
      <c r="P21" s="100">
        <f t="shared" si="22"/>
        <v>5.1694113225499727</v>
      </c>
      <c r="Q21" s="101">
        <f t="shared" si="23"/>
        <v>5.3375882630979765</v>
      </c>
      <c r="R21" s="101">
        <f t="shared" si="24"/>
        <v>5.006533307647401</v>
      </c>
      <c r="S21" s="101">
        <f t="shared" si="25"/>
        <v>0.23409120394451233</v>
      </c>
    </row>
  </sheetData>
  <mergeCells count="10">
    <mergeCell ref="B16:F16"/>
    <mergeCell ref="G16:K16"/>
    <mergeCell ref="Q16:R16"/>
    <mergeCell ref="A1:D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03962-AE79-5C40-AF40-2FCEC53520FE}">
  <dimension ref="A1:S21"/>
  <sheetViews>
    <sheetView topLeftCell="A3" workbookViewId="0">
      <selection activeCell="I24" sqref="I24"/>
    </sheetView>
  </sheetViews>
  <sheetFormatPr baseColWidth="10" defaultColWidth="8.83203125" defaultRowHeight="13" x14ac:dyDescent="0.15"/>
  <cols>
    <col min="1" max="16384" width="8.83203125" style="93"/>
  </cols>
  <sheetData>
    <row r="1" spans="1:19" ht="16" x14ac:dyDescent="0.2">
      <c r="A1" s="104" t="s">
        <v>209</v>
      </c>
      <c r="B1" s="104"/>
      <c r="C1" s="104"/>
      <c r="D1" s="104"/>
    </row>
    <row r="2" spans="1:19" x14ac:dyDescent="0.15">
      <c r="A2" s="94"/>
      <c r="B2" s="95" t="s">
        <v>126</v>
      </c>
      <c r="C2" s="96"/>
      <c r="D2" s="96"/>
      <c r="E2" s="96"/>
      <c r="F2" s="96"/>
      <c r="G2" s="97" t="s">
        <v>127</v>
      </c>
      <c r="H2" s="97"/>
      <c r="I2" s="97"/>
      <c r="J2" s="97"/>
      <c r="K2" s="97"/>
      <c r="L2" s="94" t="s">
        <v>128</v>
      </c>
      <c r="M2" s="94" t="s">
        <v>129</v>
      </c>
      <c r="N2" s="94" t="s">
        <v>130</v>
      </c>
      <c r="O2" s="94" t="s">
        <v>131</v>
      </c>
      <c r="P2" s="94" t="s">
        <v>132</v>
      </c>
      <c r="Q2" s="96" t="s">
        <v>133</v>
      </c>
      <c r="R2" s="96"/>
      <c r="S2" s="94" t="s">
        <v>134</v>
      </c>
    </row>
    <row r="3" spans="1:19" x14ac:dyDescent="0.15">
      <c r="A3" s="94"/>
      <c r="B3" s="94">
        <v>1</v>
      </c>
      <c r="C3" s="94">
        <v>2</v>
      </c>
      <c r="D3" s="94">
        <v>3</v>
      </c>
      <c r="E3" s="94" t="s">
        <v>4</v>
      </c>
      <c r="F3" s="94" t="s">
        <v>5</v>
      </c>
      <c r="G3" s="94">
        <v>1</v>
      </c>
      <c r="H3" s="94">
        <v>2</v>
      </c>
      <c r="I3" s="94">
        <v>3</v>
      </c>
      <c r="J3" s="94" t="s">
        <v>4</v>
      </c>
      <c r="K3" s="94" t="s">
        <v>5</v>
      </c>
      <c r="L3" s="94"/>
      <c r="M3" s="94"/>
      <c r="N3" s="94"/>
      <c r="O3" s="94"/>
      <c r="P3" s="94"/>
      <c r="Q3" s="98">
        <v>1</v>
      </c>
      <c r="R3" s="98">
        <v>2</v>
      </c>
      <c r="S3" s="94"/>
    </row>
    <row r="4" spans="1:19" x14ac:dyDescent="0.15">
      <c r="A4" s="99" t="s">
        <v>9</v>
      </c>
      <c r="B4" s="94">
        <v>18.420000000000002</v>
      </c>
      <c r="C4" s="94">
        <v>18.52</v>
      </c>
      <c r="D4" s="94">
        <v>18.59</v>
      </c>
      <c r="E4" s="100">
        <f t="shared" ref="E4:E7" si="0">AVERAGE(B4:D4)</f>
        <v>18.510000000000002</v>
      </c>
      <c r="F4" s="101">
        <f t="shared" ref="F4:F7" si="1">STDEV(B4:D4)</f>
        <v>8.5440037453174328E-2</v>
      </c>
      <c r="G4" s="94">
        <v>28.01</v>
      </c>
      <c r="H4" s="94">
        <v>28.09</v>
      </c>
      <c r="I4" s="94">
        <v>28.04</v>
      </c>
      <c r="J4" s="100">
        <f t="shared" ref="J4:J7" si="2">AVERAGE(G4:I4)</f>
        <v>28.046666666666667</v>
      </c>
      <c r="K4" s="101">
        <f t="shared" ref="K4:K7" si="3">STDEV(G4:I4)</f>
        <v>4.0414518843273087E-2</v>
      </c>
      <c r="L4" s="101">
        <f>J4-E4</f>
        <v>9.5366666666666653</v>
      </c>
      <c r="M4" s="101">
        <f>SQRT(F4*F4+K4*K4)</f>
        <v>9.451631252505098E-2</v>
      </c>
      <c r="N4" s="101">
        <f>L4-$L$4</f>
        <v>0</v>
      </c>
      <c r="O4" s="101">
        <f>M4</f>
        <v>9.451631252505098E-2</v>
      </c>
      <c r="P4" s="100">
        <f t="shared" ref="P4:P7" si="4">2^-N4</f>
        <v>1</v>
      </c>
      <c r="Q4" s="101">
        <f t="shared" ref="Q4:Q7" si="5">2^-(N4-O4)</f>
        <v>1.0677073814002795</v>
      </c>
      <c r="R4" s="101">
        <f t="shared" ref="R4:R7" si="6">2^-(N4+O4)</f>
        <v>0.9365862008826028</v>
      </c>
      <c r="S4" s="101">
        <f t="shared" ref="S4:S7" si="7">STDEV(Q4:R4)</f>
        <v>9.2716675901234641E-2</v>
      </c>
    </row>
    <row r="5" spans="1:19" x14ac:dyDescent="0.15">
      <c r="A5" s="99" t="s">
        <v>137</v>
      </c>
      <c r="B5" s="94" t="s">
        <v>210</v>
      </c>
      <c r="C5" s="94">
        <v>18.89</v>
      </c>
      <c r="D5" s="94">
        <v>18.920000000000002</v>
      </c>
      <c r="E5" s="100">
        <f t="shared" si="0"/>
        <v>18.905000000000001</v>
      </c>
      <c r="F5" s="101">
        <f t="shared" si="1"/>
        <v>2.1213203435597228E-2</v>
      </c>
      <c r="G5" s="94">
        <v>23.34</v>
      </c>
      <c r="H5" s="94" t="s">
        <v>160</v>
      </c>
      <c r="I5" s="94">
        <v>23.36</v>
      </c>
      <c r="J5" s="100">
        <f t="shared" si="2"/>
        <v>23.35</v>
      </c>
      <c r="K5" s="101">
        <f t="shared" si="3"/>
        <v>1.4142135623730649E-2</v>
      </c>
      <c r="L5" s="101">
        <f>J5-E5</f>
        <v>4.4450000000000003</v>
      </c>
      <c r="M5" s="101">
        <f>SQRT(F5*F5+K5*K5)</f>
        <v>2.5495097567964427E-2</v>
      </c>
      <c r="N5" s="101">
        <f t="shared" ref="N5:N7" si="8">L5-$L$4</f>
        <v>-5.091666666666665</v>
      </c>
      <c r="O5" s="101">
        <f>M5</f>
        <v>2.5495097567964427E-2</v>
      </c>
      <c r="P5" s="100">
        <f t="shared" si="4"/>
        <v>34.099216052111451</v>
      </c>
      <c r="Q5" s="101">
        <f t="shared" si="5"/>
        <v>34.707168455467652</v>
      </c>
      <c r="R5" s="101">
        <f t="shared" si="6"/>
        <v>33.501912922124262</v>
      </c>
      <c r="S5" s="101">
        <f t="shared" si="7"/>
        <v>0.8522443606897202</v>
      </c>
    </row>
    <row r="6" spans="1:19" x14ac:dyDescent="0.15">
      <c r="A6" s="99" t="s">
        <v>139</v>
      </c>
      <c r="B6" s="94">
        <v>18.8</v>
      </c>
      <c r="C6" s="94">
        <v>18.87</v>
      </c>
      <c r="D6" s="94" t="s">
        <v>211</v>
      </c>
      <c r="E6" s="100">
        <f t="shared" si="0"/>
        <v>18.835000000000001</v>
      </c>
      <c r="F6" s="101">
        <f t="shared" si="1"/>
        <v>4.9497474683058526E-2</v>
      </c>
      <c r="G6" s="94">
        <v>26.53</v>
      </c>
      <c r="H6" s="94">
        <v>26.45</v>
      </c>
      <c r="I6" s="94" t="s">
        <v>212</v>
      </c>
      <c r="J6" s="100">
        <f t="shared" si="2"/>
        <v>26.490000000000002</v>
      </c>
      <c r="K6" s="101">
        <f t="shared" si="3"/>
        <v>5.6568542494925107E-2</v>
      </c>
      <c r="L6" s="101">
        <f>J6-E6</f>
        <v>7.6550000000000011</v>
      </c>
      <c r="M6" s="101">
        <f>SQRT(F6*F6+K6*K6)</f>
        <v>7.5166481891865658E-2</v>
      </c>
      <c r="N6" s="101">
        <f t="shared" si="8"/>
        <v>-1.8816666666666642</v>
      </c>
      <c r="O6" s="101">
        <f>M6</f>
        <v>7.5166481891865658E-2</v>
      </c>
      <c r="P6" s="100">
        <f t="shared" si="4"/>
        <v>3.6850052294326416</v>
      </c>
      <c r="Q6" s="101">
        <f t="shared" si="5"/>
        <v>3.8820888794181845</v>
      </c>
      <c r="R6" s="101">
        <f t="shared" si="6"/>
        <v>3.4979270085596457</v>
      </c>
      <c r="S6" s="101">
        <f t="shared" si="7"/>
        <v>0.27164346395738354</v>
      </c>
    </row>
    <row r="7" spans="1:19" x14ac:dyDescent="0.15">
      <c r="A7" s="99" t="s">
        <v>141</v>
      </c>
      <c r="B7" s="94" t="s">
        <v>213</v>
      </c>
      <c r="C7" s="94">
        <v>18.84</v>
      </c>
      <c r="D7" s="94">
        <v>18.829999999999998</v>
      </c>
      <c r="E7" s="100">
        <f t="shared" si="0"/>
        <v>18.835000000000001</v>
      </c>
      <c r="F7" s="101">
        <f t="shared" si="1"/>
        <v>7.0710678118665812E-3</v>
      </c>
      <c r="G7" s="94" t="s">
        <v>214</v>
      </c>
      <c r="H7" s="94">
        <v>24.25</v>
      </c>
      <c r="I7" s="94">
        <v>24.15</v>
      </c>
      <c r="J7" s="100">
        <f t="shared" si="2"/>
        <v>24.2</v>
      </c>
      <c r="K7" s="101">
        <f t="shared" si="3"/>
        <v>7.0710678118655765E-2</v>
      </c>
      <c r="L7" s="101">
        <f>J7-E7</f>
        <v>5.3649999999999984</v>
      </c>
      <c r="M7" s="101">
        <f>SQRT(F7*F7+K7*K7)</f>
        <v>7.1063352017760595E-2</v>
      </c>
      <c r="N7" s="101">
        <f t="shared" si="8"/>
        <v>-4.1716666666666669</v>
      </c>
      <c r="O7" s="101">
        <f>M7</f>
        <v>7.1063352017760595E-2</v>
      </c>
      <c r="P7" s="100">
        <f t="shared" si="4"/>
        <v>18.021743268041032</v>
      </c>
      <c r="Q7" s="101">
        <f t="shared" si="5"/>
        <v>18.931673204016128</v>
      </c>
      <c r="R7" s="101">
        <f t="shared" si="6"/>
        <v>17.155548108145211</v>
      </c>
      <c r="S7" s="101">
        <f t="shared" si="7"/>
        <v>1.2559100995259322</v>
      </c>
    </row>
    <row r="9" spans="1:19" x14ac:dyDescent="0.15">
      <c r="A9" s="94"/>
      <c r="B9" s="95" t="s">
        <v>126</v>
      </c>
      <c r="C9" s="96"/>
      <c r="D9" s="96"/>
      <c r="E9" s="96"/>
      <c r="F9" s="96"/>
      <c r="G9" s="97" t="s">
        <v>143</v>
      </c>
      <c r="H9" s="97"/>
      <c r="I9" s="97"/>
      <c r="J9" s="97"/>
      <c r="K9" s="97"/>
      <c r="L9" s="94" t="s">
        <v>128</v>
      </c>
      <c r="M9" s="94" t="s">
        <v>129</v>
      </c>
      <c r="N9" s="94" t="s">
        <v>130</v>
      </c>
      <c r="O9" s="94" t="s">
        <v>131</v>
      </c>
      <c r="P9" s="94" t="s">
        <v>132</v>
      </c>
      <c r="Q9" s="96" t="s">
        <v>133</v>
      </c>
      <c r="R9" s="96"/>
      <c r="S9" s="94" t="s">
        <v>134</v>
      </c>
    </row>
    <row r="10" spans="1:19" x14ac:dyDescent="0.15">
      <c r="A10" s="94"/>
      <c r="B10" s="94">
        <v>1</v>
      </c>
      <c r="C10" s="94">
        <v>2</v>
      </c>
      <c r="D10" s="94">
        <v>3</v>
      </c>
      <c r="E10" s="94" t="s">
        <v>4</v>
      </c>
      <c r="F10" s="94" t="s">
        <v>5</v>
      </c>
      <c r="G10" s="94">
        <v>1</v>
      </c>
      <c r="H10" s="94">
        <v>2</v>
      </c>
      <c r="I10" s="94">
        <v>3</v>
      </c>
      <c r="J10" s="94" t="s">
        <v>4</v>
      </c>
      <c r="K10" s="94" t="s">
        <v>5</v>
      </c>
      <c r="L10" s="94"/>
      <c r="M10" s="94"/>
      <c r="N10" s="94"/>
      <c r="O10" s="94"/>
      <c r="P10" s="94"/>
      <c r="Q10" s="98">
        <v>1</v>
      </c>
      <c r="R10" s="98">
        <v>2</v>
      </c>
      <c r="S10" s="94"/>
    </row>
    <row r="11" spans="1:19" x14ac:dyDescent="0.15">
      <c r="A11" s="99" t="s">
        <v>9</v>
      </c>
      <c r="B11" s="94">
        <v>18.420000000000002</v>
      </c>
      <c r="C11" s="94">
        <v>18.52</v>
      </c>
      <c r="D11" s="94">
        <v>18.59</v>
      </c>
      <c r="E11" s="100">
        <f t="shared" ref="E11:E14" si="9">AVERAGE(B11:D11)</f>
        <v>18.510000000000002</v>
      </c>
      <c r="F11" s="101">
        <f t="shared" ref="F11:F14" si="10">STDEV(B11:D11)</f>
        <v>8.5440037453174328E-2</v>
      </c>
      <c r="G11" s="94">
        <v>30.47</v>
      </c>
      <c r="H11" s="94">
        <v>30.51</v>
      </c>
      <c r="I11" s="94">
        <v>30.56</v>
      </c>
      <c r="J11" s="100">
        <f t="shared" ref="J11:J13" si="11">AVERAGE(G11:I11)</f>
        <v>30.513333333333335</v>
      </c>
      <c r="K11" s="101">
        <f t="shared" ref="K11:K13" si="12">STDEV(G11:I11)</f>
        <v>4.5092497528228768E-2</v>
      </c>
      <c r="L11" s="101">
        <f>J11-E11</f>
        <v>12.003333333333334</v>
      </c>
      <c r="M11" s="101">
        <f>SQRT(F11*F11+K11*K11)</f>
        <v>9.6609178307928631E-2</v>
      </c>
      <c r="N11" s="101">
        <f>L11-$L$11</f>
        <v>0</v>
      </c>
      <c r="O11" s="101">
        <f>M11</f>
        <v>9.6609178307928631E-2</v>
      </c>
      <c r="P11" s="100">
        <f t="shared" ref="P11:P14" si="13">2^-N11</f>
        <v>1</v>
      </c>
      <c r="Q11" s="101">
        <f t="shared" ref="Q11:Q14" si="14">2^-(N11-O11)</f>
        <v>1.0692573900779172</v>
      </c>
      <c r="R11" s="101">
        <f t="shared" ref="R11:R14" si="15">2^-(N11+O11)</f>
        <v>0.93522851399430551</v>
      </c>
      <c r="S11" s="101">
        <f t="shared" ref="S11:S14" si="16">STDEV(Q11:R11)</f>
        <v>9.4772727153533298E-2</v>
      </c>
    </row>
    <row r="12" spans="1:19" x14ac:dyDescent="0.15">
      <c r="A12" s="99" t="s">
        <v>94</v>
      </c>
      <c r="B12" s="94">
        <v>19.600000000000001</v>
      </c>
      <c r="C12" s="94">
        <v>19.559999999999999</v>
      </c>
      <c r="D12" s="94">
        <v>19.649999999999999</v>
      </c>
      <c r="E12" s="100">
        <f t="shared" si="9"/>
        <v>19.603333333333332</v>
      </c>
      <c r="F12" s="101">
        <f t="shared" si="10"/>
        <v>4.5092497528228768E-2</v>
      </c>
      <c r="G12" s="94">
        <v>21.2</v>
      </c>
      <c r="H12" s="94">
        <v>21.29</v>
      </c>
      <c r="I12" s="94">
        <v>21.3</v>
      </c>
      <c r="J12" s="100">
        <f t="shared" si="11"/>
        <v>21.263333333333332</v>
      </c>
      <c r="K12" s="101">
        <f t="shared" si="12"/>
        <v>5.5075705472861461E-2</v>
      </c>
      <c r="L12" s="101">
        <f>J12-E12</f>
        <v>1.6600000000000001</v>
      </c>
      <c r="M12" s="101">
        <f>SQRT(F12*F12+K12*K12)</f>
        <v>7.1180521680208969E-2</v>
      </c>
      <c r="N12" s="101">
        <f t="shared" ref="N12:N14" si="17">L12-$L$11</f>
        <v>-10.343333333333334</v>
      </c>
      <c r="O12" s="101">
        <f>M12</f>
        <v>7.1180521680208969E-2</v>
      </c>
      <c r="P12" s="100">
        <f t="shared" si="13"/>
        <v>1299.132921676729</v>
      </c>
      <c r="Q12" s="101">
        <f t="shared" si="14"/>
        <v>1364.8378583952392</v>
      </c>
      <c r="R12" s="101">
        <f t="shared" si="15"/>
        <v>1236.5910996700713</v>
      </c>
      <c r="S12" s="101">
        <f t="shared" si="16"/>
        <v>90.684152759761233</v>
      </c>
    </row>
    <row r="13" spans="1:19" x14ac:dyDescent="0.15">
      <c r="A13" s="99" t="s">
        <v>139</v>
      </c>
      <c r="B13" s="94">
        <v>18.8</v>
      </c>
      <c r="C13" s="94">
        <v>18.87</v>
      </c>
      <c r="D13" s="94" t="s">
        <v>211</v>
      </c>
      <c r="E13" s="100">
        <f t="shared" si="9"/>
        <v>18.835000000000001</v>
      </c>
      <c r="F13" s="101">
        <f t="shared" si="10"/>
        <v>4.9497474683058526E-2</v>
      </c>
      <c r="G13" s="94">
        <v>29.95</v>
      </c>
      <c r="H13" s="94">
        <v>29.94</v>
      </c>
      <c r="I13" s="94" t="s">
        <v>215</v>
      </c>
      <c r="J13" s="100">
        <f t="shared" si="11"/>
        <v>29.945</v>
      </c>
      <c r="K13" s="101">
        <f t="shared" si="12"/>
        <v>7.0710678118640685E-3</v>
      </c>
      <c r="L13" s="101">
        <f>J13-E13</f>
        <v>11.11</v>
      </c>
      <c r="M13" s="101">
        <f>SQRT(F13*F13+K13*K13)</f>
        <v>0.05</v>
      </c>
      <c r="N13" s="101">
        <f t="shared" si="17"/>
        <v>-0.89333333333333442</v>
      </c>
      <c r="O13" s="101">
        <f>M13</f>
        <v>0.05</v>
      </c>
      <c r="P13" s="100">
        <f t="shared" si="13"/>
        <v>1.8574628200770984</v>
      </c>
      <c r="Q13" s="101">
        <f t="shared" si="14"/>
        <v>1.9229661049653077</v>
      </c>
      <c r="R13" s="101">
        <f t="shared" si="15"/>
        <v>1.7941908175396635</v>
      </c>
      <c r="S13" s="101">
        <f t="shared" si="16"/>
        <v>9.1057878987919796E-2</v>
      </c>
    </row>
    <row r="14" spans="1:19" x14ac:dyDescent="0.15">
      <c r="A14" s="99" t="s">
        <v>141</v>
      </c>
      <c r="B14" s="94" t="s">
        <v>213</v>
      </c>
      <c r="C14" s="94">
        <v>18.84</v>
      </c>
      <c r="D14" s="94">
        <v>18.829999999999998</v>
      </c>
      <c r="E14" s="100">
        <f t="shared" si="9"/>
        <v>18.835000000000001</v>
      </c>
      <c r="F14" s="101">
        <f t="shared" si="10"/>
        <v>7.0710678118665812E-3</v>
      </c>
      <c r="G14" s="94">
        <v>29.83</v>
      </c>
      <c r="H14" s="94">
        <v>29.82</v>
      </c>
      <c r="I14" s="94">
        <v>29.83</v>
      </c>
      <c r="J14" s="100">
        <f>AVERAGE(G14:I14)</f>
        <v>29.826666666666664</v>
      </c>
      <c r="K14" s="101">
        <f>STDEV(G14:I14)</f>
        <v>5.7735026918951087E-3</v>
      </c>
      <c r="L14" s="101">
        <f>J14-E14</f>
        <v>10.991666666666664</v>
      </c>
      <c r="M14" s="101">
        <f>SQRT(F14*F14+K14*K14)</f>
        <v>9.1287092917528984E-3</v>
      </c>
      <c r="N14" s="101">
        <f t="shared" si="17"/>
        <v>-1.0116666666666703</v>
      </c>
      <c r="O14" s="101">
        <f>M14</f>
        <v>9.1287092917528984E-3</v>
      </c>
      <c r="P14" s="100">
        <f t="shared" si="13"/>
        <v>2.016239005840522</v>
      </c>
      <c r="Q14" s="101">
        <f t="shared" si="14"/>
        <v>2.0290372851056238</v>
      </c>
      <c r="R14" s="101">
        <f t="shared" si="15"/>
        <v>2.0035214525203542</v>
      </c>
      <c r="S14" s="101">
        <f t="shared" si="16"/>
        <v>1.8042418248664791E-2</v>
      </c>
    </row>
    <row r="16" spans="1:19" x14ac:dyDescent="0.15">
      <c r="A16" s="94"/>
      <c r="B16" s="95" t="s">
        <v>126</v>
      </c>
      <c r="C16" s="96"/>
      <c r="D16" s="96"/>
      <c r="E16" s="96"/>
      <c r="F16" s="96"/>
      <c r="G16" s="97" t="s">
        <v>146</v>
      </c>
      <c r="H16" s="97"/>
      <c r="I16" s="97"/>
      <c r="J16" s="97"/>
      <c r="K16" s="97"/>
      <c r="L16" s="94" t="s">
        <v>128</v>
      </c>
      <c r="M16" s="94" t="s">
        <v>129</v>
      </c>
      <c r="N16" s="94" t="s">
        <v>130</v>
      </c>
      <c r="O16" s="94" t="s">
        <v>131</v>
      </c>
      <c r="P16" s="94" t="s">
        <v>132</v>
      </c>
      <c r="Q16" s="96" t="s">
        <v>133</v>
      </c>
      <c r="R16" s="96"/>
      <c r="S16" s="94" t="s">
        <v>134</v>
      </c>
    </row>
    <row r="17" spans="1:19" x14ac:dyDescent="0.15">
      <c r="A17" s="94"/>
      <c r="B17" s="94">
        <v>1</v>
      </c>
      <c r="C17" s="94">
        <v>2</v>
      </c>
      <c r="D17" s="94">
        <v>3</v>
      </c>
      <c r="E17" s="94" t="s">
        <v>4</v>
      </c>
      <c r="F17" s="94" t="s">
        <v>5</v>
      </c>
      <c r="G17" s="94">
        <v>1</v>
      </c>
      <c r="H17" s="94">
        <v>2</v>
      </c>
      <c r="I17" s="94">
        <v>3</v>
      </c>
      <c r="J17" s="94" t="s">
        <v>4</v>
      </c>
      <c r="K17" s="94" t="s">
        <v>5</v>
      </c>
      <c r="L17" s="94"/>
      <c r="M17" s="94"/>
      <c r="N17" s="94"/>
      <c r="O17" s="94"/>
      <c r="P17" s="94"/>
      <c r="Q17" s="98">
        <v>1</v>
      </c>
      <c r="R17" s="98">
        <v>2</v>
      </c>
      <c r="S17" s="94"/>
    </row>
    <row r="18" spans="1:19" x14ac:dyDescent="0.15">
      <c r="A18" s="99" t="s">
        <v>9</v>
      </c>
      <c r="B18" s="94">
        <v>18.420000000000002</v>
      </c>
      <c r="C18" s="94">
        <v>18.52</v>
      </c>
      <c r="D18" s="94">
        <v>18.59</v>
      </c>
      <c r="E18" s="100">
        <f t="shared" ref="E18:E21" si="18">AVERAGE(B18:D18)</f>
        <v>18.510000000000002</v>
      </c>
      <c r="F18" s="101">
        <f t="shared" ref="F18:F21" si="19">STDEV(B18:D18)</f>
        <v>8.5440037453174328E-2</v>
      </c>
      <c r="G18" s="94">
        <v>25.92</v>
      </c>
      <c r="H18" s="110">
        <v>25.93</v>
      </c>
      <c r="I18" s="94">
        <v>25.91</v>
      </c>
      <c r="J18" s="100">
        <f t="shared" ref="J18:J21" si="20">AVERAGE(G18:I18)</f>
        <v>25.92</v>
      </c>
      <c r="K18" s="101">
        <f t="shared" ref="K18:K21" si="21">STDEV(G18:I18)</f>
        <v>9.9999999999997868E-3</v>
      </c>
      <c r="L18" s="101">
        <f>J18-E18</f>
        <v>7.41</v>
      </c>
      <c r="M18" s="101">
        <f>SQRT(F18*F18+K18*K18)</f>
        <v>8.6023252670425265E-2</v>
      </c>
      <c r="N18" s="101">
        <f>L18-$L$18</f>
        <v>0</v>
      </c>
      <c r="O18" s="101">
        <f>M18</f>
        <v>8.6023252670425265E-2</v>
      </c>
      <c r="P18" s="100">
        <f t="shared" ref="P18:P21" si="22">2^-N18</f>
        <v>1</v>
      </c>
      <c r="Q18" s="101">
        <f t="shared" ref="Q18:Q21" si="23">2^-(N18-O18)</f>
        <v>1.0614403166005861</v>
      </c>
      <c r="R18" s="101">
        <f t="shared" ref="R18:R21" si="24">2^-(N18+O18)</f>
        <v>0.94211608920475387</v>
      </c>
      <c r="S18" s="101">
        <f t="shared" ref="S18:S21" si="25">STDEV(Q18:R18)</f>
        <v>8.4374970351438608E-2</v>
      </c>
    </row>
    <row r="19" spans="1:19" x14ac:dyDescent="0.15">
      <c r="A19" s="99" t="s">
        <v>137</v>
      </c>
      <c r="B19" s="94" t="s">
        <v>210</v>
      </c>
      <c r="C19" s="94">
        <v>18.89</v>
      </c>
      <c r="D19" s="94">
        <v>18.920000000000002</v>
      </c>
      <c r="E19" s="100">
        <f t="shared" si="18"/>
        <v>18.905000000000001</v>
      </c>
      <c r="F19" s="101">
        <f t="shared" si="19"/>
        <v>2.1213203435597228E-2</v>
      </c>
      <c r="G19" s="94" t="s">
        <v>216</v>
      </c>
      <c r="H19" s="94">
        <v>22.43</v>
      </c>
      <c r="I19" s="94">
        <v>22.44</v>
      </c>
      <c r="J19" s="100">
        <f t="shared" si="20"/>
        <v>22.435000000000002</v>
      </c>
      <c r="K19" s="101">
        <f t="shared" si="21"/>
        <v>7.0710678118665812E-3</v>
      </c>
      <c r="L19" s="101">
        <f>J19-E19</f>
        <v>3.5300000000000011</v>
      </c>
      <c r="M19" s="101">
        <f>SQRT(F19*F19+K19*K19)</f>
        <v>2.2360679774999007E-2</v>
      </c>
      <c r="N19" s="101">
        <f t="shared" ref="N19:N21" si="26">L19-$L$18</f>
        <v>-3.879999999999999</v>
      </c>
      <c r="O19" s="101">
        <f>M19</f>
        <v>2.2360679774999007E-2</v>
      </c>
      <c r="P19" s="100">
        <f t="shared" si="22"/>
        <v>14.723002409997992</v>
      </c>
      <c r="Q19" s="101">
        <f t="shared" si="23"/>
        <v>14.952975389061841</v>
      </c>
      <c r="R19" s="101">
        <f t="shared" si="24"/>
        <v>14.496566357179477</v>
      </c>
      <c r="S19" s="101">
        <f t="shared" si="25"/>
        <v>0.32272992143880685</v>
      </c>
    </row>
    <row r="20" spans="1:19" x14ac:dyDescent="0.15">
      <c r="A20" s="99" t="s">
        <v>139</v>
      </c>
      <c r="B20" s="94">
        <v>18.8</v>
      </c>
      <c r="C20" s="94">
        <v>18.87</v>
      </c>
      <c r="D20" s="94" t="s">
        <v>211</v>
      </c>
      <c r="E20" s="100">
        <f t="shared" si="18"/>
        <v>18.835000000000001</v>
      </c>
      <c r="F20" s="101">
        <f t="shared" si="19"/>
        <v>4.9497474683058526E-2</v>
      </c>
      <c r="G20" s="94">
        <v>24.2</v>
      </c>
      <c r="H20" s="110">
        <v>24.21</v>
      </c>
      <c r="I20" s="94">
        <v>24.22</v>
      </c>
      <c r="J20" s="100">
        <f t="shared" si="20"/>
        <v>24.209999999999997</v>
      </c>
      <c r="K20" s="101">
        <f t="shared" si="21"/>
        <v>9.9999999999997868E-3</v>
      </c>
      <c r="L20" s="101">
        <f>J20-E20</f>
        <v>5.3749999999999964</v>
      </c>
      <c r="M20" s="101">
        <f>SQRT(F20*F20+K20*K20)</f>
        <v>5.0497524691810548E-2</v>
      </c>
      <c r="N20" s="101">
        <f t="shared" si="26"/>
        <v>-2.0350000000000037</v>
      </c>
      <c r="O20" s="101">
        <f>M20</f>
        <v>5.0497524691810548E-2</v>
      </c>
      <c r="P20" s="100">
        <f t="shared" si="22"/>
        <v>4.0982272921312157</v>
      </c>
      <c r="Q20" s="101">
        <f t="shared" si="23"/>
        <v>4.2442143637130778</v>
      </c>
      <c r="R20" s="101">
        <f t="shared" si="24"/>
        <v>3.9572616976102832</v>
      </c>
      <c r="S20" s="101">
        <f t="shared" si="25"/>
        <v>0.20290617608084521</v>
      </c>
    </row>
    <row r="21" spans="1:19" x14ac:dyDescent="0.15">
      <c r="A21" s="99" t="s">
        <v>141</v>
      </c>
      <c r="B21" s="94" t="s">
        <v>213</v>
      </c>
      <c r="C21" s="94">
        <v>18.84</v>
      </c>
      <c r="D21" s="94">
        <v>18.829999999999998</v>
      </c>
      <c r="E21" s="100">
        <f t="shared" si="18"/>
        <v>18.835000000000001</v>
      </c>
      <c r="F21" s="101">
        <f t="shared" si="19"/>
        <v>7.0710678118665812E-3</v>
      </c>
      <c r="G21" s="94">
        <v>22.89</v>
      </c>
      <c r="H21" s="94" t="s">
        <v>217</v>
      </c>
      <c r="I21" s="94">
        <v>22.85</v>
      </c>
      <c r="J21" s="100">
        <f t="shared" si="20"/>
        <v>22.87</v>
      </c>
      <c r="K21" s="101">
        <f t="shared" si="21"/>
        <v>2.8284271247461298E-2</v>
      </c>
      <c r="L21" s="101">
        <f>J21-E21</f>
        <v>4.0350000000000001</v>
      </c>
      <c r="M21" s="101">
        <f>SQRT(F21*F21+K21*K21)</f>
        <v>2.9154759474226185E-2</v>
      </c>
      <c r="N21" s="101">
        <f t="shared" si="26"/>
        <v>-3.375</v>
      </c>
      <c r="O21" s="101">
        <f>M21</f>
        <v>2.9154759474226185E-2</v>
      </c>
      <c r="P21" s="100">
        <f t="shared" si="22"/>
        <v>10.374716437208079</v>
      </c>
      <c r="Q21" s="101">
        <f t="shared" si="23"/>
        <v>10.586507084545598</v>
      </c>
      <c r="R21" s="101">
        <f t="shared" si="24"/>
        <v>10.167162813276047</v>
      </c>
      <c r="S21" s="101">
        <f t="shared" si="25"/>
        <v>0.29652117786643095</v>
      </c>
    </row>
  </sheetData>
  <mergeCells count="10">
    <mergeCell ref="B16:F16"/>
    <mergeCell ref="G16:K16"/>
    <mergeCell ref="Q16:R16"/>
    <mergeCell ref="A1:D1"/>
    <mergeCell ref="B2:F2"/>
    <mergeCell ref="G2:K2"/>
    <mergeCell ref="Q2:R2"/>
    <mergeCell ref="B9:F9"/>
    <mergeCell ref="G9:K9"/>
    <mergeCell ref="Q9:R9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3F94-98B8-0C40-9BBC-7B785008BA2E}">
  <dimension ref="A1:U9"/>
  <sheetViews>
    <sheetView workbookViewId="0">
      <selection activeCell="H35" sqref="H35"/>
    </sheetView>
  </sheetViews>
  <sheetFormatPr baseColWidth="10" defaultRowHeight="16" x14ac:dyDescent="0.2"/>
  <cols>
    <col min="1" max="16384" width="10.83203125" style="114"/>
  </cols>
  <sheetData>
    <row r="1" spans="1:21" x14ac:dyDescent="0.2">
      <c r="A1" s="112"/>
      <c r="B1" s="113" t="s">
        <v>100</v>
      </c>
      <c r="C1" s="113"/>
      <c r="D1" s="113"/>
      <c r="E1" s="113"/>
      <c r="F1" s="113" t="s">
        <v>218</v>
      </c>
      <c r="G1" s="113"/>
      <c r="H1" s="113"/>
      <c r="I1" s="113"/>
      <c r="J1" s="113" t="s">
        <v>219</v>
      </c>
      <c r="K1" s="113"/>
      <c r="L1" s="113"/>
      <c r="M1" s="113"/>
      <c r="N1" s="113" t="s">
        <v>220</v>
      </c>
      <c r="O1" s="113"/>
      <c r="P1" s="113"/>
      <c r="Q1" s="113"/>
      <c r="R1" s="113" t="s">
        <v>221</v>
      </c>
      <c r="S1" s="113"/>
      <c r="T1" s="113"/>
      <c r="U1" s="113"/>
    </row>
    <row r="2" spans="1:21" x14ac:dyDescent="0.2">
      <c r="A2" s="115" t="s">
        <v>222</v>
      </c>
      <c r="B2" s="116">
        <v>1</v>
      </c>
      <c r="C2" s="116">
        <v>1</v>
      </c>
      <c r="D2" s="116">
        <v>1</v>
      </c>
      <c r="E2" s="116">
        <v>1</v>
      </c>
      <c r="F2" s="116">
        <v>5.7309049999999999</v>
      </c>
      <c r="G2" s="116">
        <v>3.7428490000000001</v>
      </c>
      <c r="H2" s="116">
        <v>2.4646180000000002</v>
      </c>
      <c r="I2" s="116">
        <v>2.0897600000000001</v>
      </c>
      <c r="J2" s="116">
        <v>1.9288780000000001</v>
      </c>
      <c r="K2" s="116">
        <v>1.9733449999999999</v>
      </c>
      <c r="L2" s="116">
        <v>1.129586</v>
      </c>
      <c r="M2" s="116">
        <v>0.83558100000000002</v>
      </c>
      <c r="N2" s="116">
        <v>1.420471</v>
      </c>
      <c r="O2" s="116">
        <v>1.977444</v>
      </c>
      <c r="P2" s="116">
        <v>1.2907310000000001</v>
      </c>
      <c r="Q2" s="116">
        <v>5.674715</v>
      </c>
      <c r="R2" s="116">
        <v>0.94302299999999994</v>
      </c>
      <c r="S2" s="116">
        <v>0.98925700000000005</v>
      </c>
      <c r="T2" s="116">
        <v>1.1719189999999999</v>
      </c>
      <c r="U2" s="116">
        <v>1.7765200000000001</v>
      </c>
    </row>
    <row r="3" spans="1:21" x14ac:dyDescent="0.2">
      <c r="A3" s="115" t="s">
        <v>153</v>
      </c>
      <c r="B3" s="116">
        <v>1</v>
      </c>
      <c r="C3" s="116">
        <v>1</v>
      </c>
      <c r="D3" s="116">
        <v>1</v>
      </c>
      <c r="E3" s="116">
        <v>1</v>
      </c>
      <c r="F3" s="116">
        <v>4.1415759999999997</v>
      </c>
      <c r="G3" s="116">
        <v>8.0176809999999996</v>
      </c>
      <c r="H3" s="116">
        <v>14.476470000000001</v>
      </c>
      <c r="I3" s="116">
        <v>25.66432</v>
      </c>
      <c r="J3" s="116">
        <v>4.070506</v>
      </c>
      <c r="K3" s="116">
        <v>3.8940000000000001</v>
      </c>
      <c r="L3" s="116">
        <v>3.8025310000000001</v>
      </c>
      <c r="M3" s="116">
        <v>2.5761630000000002</v>
      </c>
      <c r="N3" s="116">
        <v>5.2334420000000001</v>
      </c>
      <c r="O3" s="116">
        <v>11.057</v>
      </c>
      <c r="P3" s="116">
        <v>5.0193269999999997</v>
      </c>
      <c r="Q3" s="116">
        <v>4.8376619999999999</v>
      </c>
      <c r="R3" s="116">
        <v>0.67645100000000002</v>
      </c>
      <c r="S3" s="116">
        <v>0.89519499999999996</v>
      </c>
      <c r="T3" s="116">
        <v>0.88065400000000005</v>
      </c>
      <c r="U3" s="116">
        <v>1.836681</v>
      </c>
    </row>
    <row r="8" spans="1:21" x14ac:dyDescent="0.2">
      <c r="D8" s="114" t="s">
        <v>223</v>
      </c>
    </row>
    <row r="9" spans="1:21" x14ac:dyDescent="0.2">
      <c r="D9" s="114" t="s">
        <v>224</v>
      </c>
    </row>
  </sheetData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4072-886A-7A45-87B2-FA292A3E8A6B}">
  <dimension ref="A1:U21"/>
  <sheetViews>
    <sheetView workbookViewId="0">
      <selection activeCell="P18" sqref="P18"/>
    </sheetView>
  </sheetViews>
  <sheetFormatPr baseColWidth="10" defaultRowHeight="16" x14ac:dyDescent="0.2"/>
  <cols>
    <col min="1" max="16384" width="10.83203125" style="114"/>
  </cols>
  <sheetData>
    <row r="1" spans="1:21" x14ac:dyDescent="0.2">
      <c r="A1" s="112" t="s">
        <v>225</v>
      </c>
      <c r="B1" s="112" t="s">
        <v>226</v>
      </c>
      <c r="C1" s="113" t="s">
        <v>227</v>
      </c>
      <c r="D1" s="113"/>
      <c r="E1" s="113"/>
      <c r="F1" s="113"/>
      <c r="I1" s="112" t="s">
        <v>225</v>
      </c>
      <c r="J1" s="112" t="s">
        <v>226</v>
      </c>
      <c r="K1" s="113" t="s">
        <v>228</v>
      </c>
      <c r="L1" s="113"/>
      <c r="M1" s="113"/>
      <c r="N1" s="113"/>
      <c r="P1" s="112" t="s">
        <v>225</v>
      </c>
      <c r="Q1" s="112" t="s">
        <v>226</v>
      </c>
      <c r="R1" s="113" t="s">
        <v>229</v>
      </c>
      <c r="S1" s="113"/>
      <c r="T1" s="113"/>
      <c r="U1" s="113"/>
    </row>
    <row r="2" spans="1:21" x14ac:dyDescent="0.2">
      <c r="A2" s="115" t="s">
        <v>102</v>
      </c>
      <c r="B2" s="116">
        <v>-9</v>
      </c>
      <c r="C2" s="116">
        <v>0.88480000000000003</v>
      </c>
      <c r="D2" s="117" t="s">
        <v>230</v>
      </c>
      <c r="E2" s="116">
        <v>0.85419999999999996</v>
      </c>
      <c r="F2" s="116">
        <v>0.9173</v>
      </c>
      <c r="I2" s="115" t="s">
        <v>102</v>
      </c>
      <c r="J2" s="116">
        <v>-9</v>
      </c>
      <c r="K2" s="116">
        <v>0.69650000000000001</v>
      </c>
      <c r="L2" s="117" t="s">
        <v>231</v>
      </c>
      <c r="M2" s="116">
        <v>0.62990000000000002</v>
      </c>
      <c r="N2" s="116">
        <v>0.64239999999999997</v>
      </c>
      <c r="P2" s="115" t="s">
        <v>102</v>
      </c>
      <c r="Q2" s="116">
        <v>-9</v>
      </c>
      <c r="R2" s="117" t="s">
        <v>232</v>
      </c>
      <c r="S2" s="117" t="s">
        <v>233</v>
      </c>
      <c r="T2" s="117" t="s">
        <v>234</v>
      </c>
      <c r="U2" s="117" t="s">
        <v>235</v>
      </c>
    </row>
    <row r="3" spans="1:21" x14ac:dyDescent="0.2">
      <c r="A3" s="115" t="s">
        <v>236</v>
      </c>
      <c r="B3" s="116">
        <v>-8.3010300000000008</v>
      </c>
      <c r="C3" s="116">
        <v>0.87929999999999997</v>
      </c>
      <c r="D3" s="116">
        <v>0.92430000000000001</v>
      </c>
      <c r="E3" s="116">
        <v>0.93300000000000005</v>
      </c>
      <c r="F3" s="116">
        <v>0.91720000000000002</v>
      </c>
      <c r="I3" s="115" t="s">
        <v>236</v>
      </c>
      <c r="J3" s="116">
        <v>-8.3010300000000008</v>
      </c>
      <c r="K3" s="116">
        <v>0.72740000000000005</v>
      </c>
      <c r="L3" s="116">
        <v>0.68330000000000002</v>
      </c>
      <c r="M3" s="116">
        <v>0.70940000000000003</v>
      </c>
      <c r="N3" s="116">
        <v>0.69599999999999995</v>
      </c>
      <c r="P3" s="115" t="s">
        <v>236</v>
      </c>
      <c r="Q3" s="116">
        <v>-8.3010300000000008</v>
      </c>
      <c r="R3" s="116">
        <v>0.62929999999999997</v>
      </c>
      <c r="S3" s="116">
        <v>0.61960000000000004</v>
      </c>
      <c r="T3" s="116">
        <v>0.58450000000000002</v>
      </c>
      <c r="U3" s="116">
        <v>0.62370000000000003</v>
      </c>
    </row>
    <row r="4" spans="1:21" x14ac:dyDescent="0.2">
      <c r="A4" s="115" t="s">
        <v>103</v>
      </c>
      <c r="B4" s="116">
        <v>-8</v>
      </c>
      <c r="C4" s="116">
        <v>0.85799999999999998</v>
      </c>
      <c r="D4" s="116">
        <v>0.7984</v>
      </c>
      <c r="E4" s="116">
        <v>0.79359999999999997</v>
      </c>
      <c r="F4" s="116">
        <v>0.83309999999999995</v>
      </c>
      <c r="I4" s="115" t="s">
        <v>103</v>
      </c>
      <c r="J4" s="116">
        <v>-8</v>
      </c>
      <c r="K4" s="117" t="s">
        <v>237</v>
      </c>
      <c r="L4" s="117" t="s">
        <v>238</v>
      </c>
      <c r="M4" s="117" t="s">
        <v>239</v>
      </c>
      <c r="N4" s="117" t="s">
        <v>240</v>
      </c>
      <c r="P4" s="115" t="s">
        <v>103</v>
      </c>
      <c r="Q4" s="116">
        <v>-8</v>
      </c>
      <c r="R4" s="116">
        <v>0.65659999999999996</v>
      </c>
      <c r="S4" s="116">
        <v>0.59130000000000005</v>
      </c>
      <c r="T4" s="116">
        <v>0.6411</v>
      </c>
      <c r="U4" s="116">
        <v>0.61660000000000004</v>
      </c>
    </row>
    <row r="5" spans="1:21" x14ac:dyDescent="0.2">
      <c r="A5" s="115" t="s">
        <v>241</v>
      </c>
      <c r="B5" s="116">
        <v>-7.3010299999999999</v>
      </c>
      <c r="C5" s="116">
        <v>0.68869999999999998</v>
      </c>
      <c r="D5" s="116">
        <v>0.64739999999999998</v>
      </c>
      <c r="E5" s="116">
        <v>0.69810000000000005</v>
      </c>
      <c r="F5" s="116">
        <v>0.66410000000000002</v>
      </c>
      <c r="I5" s="115" t="s">
        <v>241</v>
      </c>
      <c r="J5" s="116">
        <v>-7.3010299999999999</v>
      </c>
      <c r="K5" s="116">
        <v>0.69569999999999999</v>
      </c>
      <c r="L5" s="117" t="s">
        <v>242</v>
      </c>
      <c r="M5" s="116">
        <v>0.67159999999999997</v>
      </c>
      <c r="N5" s="116">
        <v>0.68810000000000004</v>
      </c>
      <c r="P5" s="115" t="s">
        <v>241</v>
      </c>
      <c r="Q5" s="116">
        <v>-7.3010299999999999</v>
      </c>
      <c r="R5" s="116">
        <v>0.6583</v>
      </c>
      <c r="S5" s="116">
        <v>0.57430000000000003</v>
      </c>
      <c r="T5" s="116">
        <v>0.61619999999999997</v>
      </c>
      <c r="U5" s="116">
        <v>0.64659999999999995</v>
      </c>
    </row>
    <row r="6" spans="1:21" x14ac:dyDescent="0.2">
      <c r="A6" s="115" t="s">
        <v>243</v>
      </c>
      <c r="B6" s="116">
        <v>-7</v>
      </c>
      <c r="C6" s="117" t="s">
        <v>244</v>
      </c>
      <c r="D6" s="116">
        <v>0.56089999999999995</v>
      </c>
      <c r="E6" s="116">
        <v>0.57799999999999996</v>
      </c>
      <c r="F6" s="116">
        <v>0.52359999999999995</v>
      </c>
      <c r="I6" s="115" t="s">
        <v>243</v>
      </c>
      <c r="J6" s="116">
        <v>-7</v>
      </c>
      <c r="K6" s="116">
        <v>0.66779999999999995</v>
      </c>
      <c r="L6" s="117" t="s">
        <v>245</v>
      </c>
      <c r="M6" s="116">
        <v>0.65949999999999998</v>
      </c>
      <c r="N6" s="116">
        <v>0.66659999999999997</v>
      </c>
      <c r="P6" s="115" t="s">
        <v>243</v>
      </c>
      <c r="Q6" s="116">
        <v>-7</v>
      </c>
      <c r="R6" s="117" t="s">
        <v>246</v>
      </c>
      <c r="S6" s="116">
        <v>0.65239999999999998</v>
      </c>
      <c r="T6" s="116">
        <v>0.64590000000000003</v>
      </c>
      <c r="U6" s="116">
        <v>0.66369999999999996</v>
      </c>
    </row>
    <row r="7" spans="1:21" x14ac:dyDescent="0.2">
      <c r="A7" s="115" t="s">
        <v>247</v>
      </c>
      <c r="B7" s="116">
        <v>-6.6020599999999998</v>
      </c>
      <c r="C7" s="116">
        <v>0.49559999999999998</v>
      </c>
      <c r="D7" s="116">
        <v>0.45600000000000002</v>
      </c>
      <c r="E7" s="116">
        <v>0.52310000000000001</v>
      </c>
      <c r="F7" s="116">
        <v>0.47649999999999998</v>
      </c>
      <c r="I7" s="115" t="s">
        <v>247</v>
      </c>
      <c r="J7" s="116">
        <v>-6.6020599999999998</v>
      </c>
      <c r="K7" s="117" t="s">
        <v>248</v>
      </c>
      <c r="L7" s="116">
        <v>0.64880000000000004</v>
      </c>
      <c r="M7" s="116">
        <v>0.60219999999999996</v>
      </c>
      <c r="N7" s="116">
        <v>0.63419999999999999</v>
      </c>
      <c r="P7" s="115" t="s">
        <v>247</v>
      </c>
      <c r="Q7" s="116">
        <v>-6.6020599999999998</v>
      </c>
      <c r="R7" s="116">
        <v>0.63239999999999996</v>
      </c>
      <c r="S7" s="116">
        <v>0.62109999999999999</v>
      </c>
      <c r="T7" s="116">
        <v>0.62380000000000002</v>
      </c>
      <c r="U7" s="116">
        <v>0.58360000000000001</v>
      </c>
    </row>
    <row r="8" spans="1:21" x14ac:dyDescent="0.2">
      <c r="A8" s="115" t="s">
        <v>249</v>
      </c>
      <c r="B8" s="116">
        <v>-6.3010299999999999</v>
      </c>
      <c r="C8" s="116">
        <v>0.45069999999999999</v>
      </c>
      <c r="D8" s="116">
        <v>0.41949999999999998</v>
      </c>
      <c r="E8" s="116">
        <v>0.40539999999999998</v>
      </c>
      <c r="F8" s="117" t="s">
        <v>250</v>
      </c>
      <c r="I8" s="115" t="s">
        <v>249</v>
      </c>
      <c r="J8" s="116">
        <v>-6.3010299999999999</v>
      </c>
      <c r="K8" s="117" t="s">
        <v>251</v>
      </c>
      <c r="L8" s="116">
        <v>0.63660000000000005</v>
      </c>
      <c r="M8" s="116">
        <v>0.61780000000000002</v>
      </c>
      <c r="N8" s="116">
        <v>0.60560000000000003</v>
      </c>
      <c r="P8" s="115" t="s">
        <v>249</v>
      </c>
      <c r="Q8" s="116">
        <v>-6.3010299999999999</v>
      </c>
      <c r="R8" s="116">
        <v>0.53590000000000004</v>
      </c>
      <c r="S8" s="117" t="s">
        <v>252</v>
      </c>
      <c r="T8" s="116">
        <v>0.55189999999999995</v>
      </c>
      <c r="U8" s="116">
        <v>0.54449999999999998</v>
      </c>
    </row>
    <row r="9" spans="1:21" x14ac:dyDescent="0.2">
      <c r="A9" s="115" t="s">
        <v>253</v>
      </c>
      <c r="B9" s="116">
        <v>-6</v>
      </c>
      <c r="C9" s="117" t="s">
        <v>254</v>
      </c>
      <c r="D9" s="116">
        <v>0.36259999999999998</v>
      </c>
      <c r="E9" s="116">
        <v>0.31809999999999999</v>
      </c>
      <c r="F9" s="116">
        <v>0.3175</v>
      </c>
      <c r="I9" s="115" t="s">
        <v>253</v>
      </c>
      <c r="J9" s="116">
        <v>-6</v>
      </c>
      <c r="K9" s="116">
        <v>0.59899999999999998</v>
      </c>
      <c r="L9" s="116">
        <v>0.64470000000000005</v>
      </c>
      <c r="M9" s="116">
        <v>0.59950000000000003</v>
      </c>
      <c r="N9" s="116">
        <v>0.65649999999999997</v>
      </c>
      <c r="P9" s="115" t="s">
        <v>253</v>
      </c>
      <c r="Q9" s="116">
        <v>-6</v>
      </c>
      <c r="R9" s="116">
        <v>0.49180000000000001</v>
      </c>
      <c r="S9" s="116">
        <v>0.50349999999999995</v>
      </c>
      <c r="T9" s="117" t="s">
        <v>255</v>
      </c>
      <c r="U9" s="116">
        <v>0.53320000000000001</v>
      </c>
    </row>
    <row r="10" spans="1:21" x14ac:dyDescent="0.2">
      <c r="A10" s="115" t="s">
        <v>256</v>
      </c>
      <c r="B10" s="116">
        <v>-5.6020599999999998</v>
      </c>
      <c r="C10" s="116">
        <v>0.26960000000000001</v>
      </c>
      <c r="D10" s="116">
        <v>0.28489999999999999</v>
      </c>
      <c r="E10" s="116">
        <v>0.2606</v>
      </c>
      <c r="F10" s="116">
        <v>0.2918</v>
      </c>
      <c r="I10" s="115" t="s">
        <v>256</v>
      </c>
      <c r="J10" s="116">
        <v>-5.6020599999999998</v>
      </c>
      <c r="K10" s="116">
        <v>0.47770000000000001</v>
      </c>
      <c r="L10" s="116">
        <v>0.48420000000000002</v>
      </c>
      <c r="M10" s="116">
        <v>0.4667</v>
      </c>
      <c r="N10" s="116">
        <v>0.47339999999999999</v>
      </c>
      <c r="P10" s="115" t="s">
        <v>256</v>
      </c>
      <c r="Q10" s="116">
        <v>-5.6020599999999998</v>
      </c>
      <c r="R10" s="117" t="s">
        <v>257</v>
      </c>
      <c r="S10" s="116">
        <v>0.44109999999999999</v>
      </c>
      <c r="T10" s="116">
        <v>0.4244</v>
      </c>
      <c r="U10" s="116">
        <v>0.42780000000000001</v>
      </c>
    </row>
    <row r="11" spans="1:21" x14ac:dyDescent="0.2">
      <c r="A11" s="115" t="s">
        <v>258</v>
      </c>
      <c r="B11" s="116">
        <v>-5.3010299999999999</v>
      </c>
      <c r="C11" s="116">
        <v>0.22620000000000001</v>
      </c>
      <c r="D11" s="117" t="s">
        <v>259</v>
      </c>
      <c r="E11" s="116">
        <v>0.2417</v>
      </c>
      <c r="F11" s="116">
        <v>0.24179999999999999</v>
      </c>
      <c r="I11" s="115" t="s">
        <v>258</v>
      </c>
      <c r="J11" s="116">
        <v>-5.3010299999999999</v>
      </c>
      <c r="K11" s="116">
        <v>0.4264</v>
      </c>
      <c r="L11" s="116">
        <v>0.39460000000000001</v>
      </c>
      <c r="M11" s="116">
        <v>0.3906</v>
      </c>
      <c r="N11" s="116">
        <v>0.39439999999999997</v>
      </c>
      <c r="P11" s="115" t="s">
        <v>258</v>
      </c>
      <c r="Q11" s="116">
        <v>-5.3010299999999999</v>
      </c>
      <c r="R11" s="116">
        <v>0.3896</v>
      </c>
      <c r="S11" s="116">
        <v>0.35809999999999997</v>
      </c>
      <c r="T11" s="117" t="s">
        <v>260</v>
      </c>
      <c r="U11" s="116">
        <v>0.37359999999999999</v>
      </c>
    </row>
    <row r="12" spans="1:21" x14ac:dyDescent="0.2">
      <c r="A12" s="115" t="s">
        <v>261</v>
      </c>
      <c r="B12" s="116">
        <v>-5</v>
      </c>
      <c r="C12" s="116">
        <v>0.21390000000000001</v>
      </c>
      <c r="D12" s="116">
        <v>0.23</v>
      </c>
      <c r="E12" s="116">
        <v>0.2099</v>
      </c>
      <c r="F12" s="116">
        <v>0.216</v>
      </c>
      <c r="I12" s="115" t="s">
        <v>261</v>
      </c>
      <c r="J12" s="116">
        <v>-5</v>
      </c>
      <c r="K12" s="116">
        <v>0.27600000000000002</v>
      </c>
      <c r="L12" s="117" t="s">
        <v>262</v>
      </c>
      <c r="M12" s="116">
        <v>0.33829999999999999</v>
      </c>
      <c r="N12" s="117" t="s">
        <v>263</v>
      </c>
      <c r="P12" s="115" t="s">
        <v>261</v>
      </c>
      <c r="Q12" s="116">
        <v>-5</v>
      </c>
      <c r="R12" s="116">
        <v>0.28320000000000001</v>
      </c>
      <c r="S12" s="116">
        <v>0.33810000000000001</v>
      </c>
      <c r="T12" s="116">
        <v>0.28570000000000001</v>
      </c>
      <c r="U12" s="116">
        <v>0.317</v>
      </c>
    </row>
    <row r="13" spans="1:21" x14ac:dyDescent="0.2">
      <c r="A13" s="115" t="s">
        <v>264</v>
      </c>
      <c r="B13" s="116">
        <v>-4.6020599999999998</v>
      </c>
      <c r="C13" s="116">
        <v>0.19489999999999999</v>
      </c>
      <c r="D13" s="116">
        <v>0.18479999999999999</v>
      </c>
      <c r="E13" s="116">
        <v>0.17180000000000001</v>
      </c>
      <c r="F13" s="116">
        <v>0.2039</v>
      </c>
      <c r="I13" s="115" t="s">
        <v>264</v>
      </c>
      <c r="J13" s="116">
        <v>-4.6020599999999998</v>
      </c>
      <c r="K13" s="116">
        <v>0.22109999999999999</v>
      </c>
      <c r="L13" s="116">
        <v>0.2334</v>
      </c>
      <c r="M13" s="116">
        <v>0.26440000000000002</v>
      </c>
      <c r="N13" s="116">
        <v>0.24490000000000001</v>
      </c>
      <c r="P13" s="115" t="s">
        <v>264</v>
      </c>
      <c r="Q13" s="116">
        <v>-4.6020599999999998</v>
      </c>
      <c r="R13" s="116">
        <v>0.3206</v>
      </c>
      <c r="S13" s="116">
        <v>0.29749999999999999</v>
      </c>
      <c r="T13" s="116">
        <v>0.32250000000000001</v>
      </c>
      <c r="U13" s="116">
        <v>0.3589</v>
      </c>
    </row>
    <row r="20" spans="4:4" x14ac:dyDescent="0.2">
      <c r="D20" s="114" t="s">
        <v>265</v>
      </c>
    </row>
    <row r="21" spans="4:4" x14ac:dyDescent="0.2">
      <c r="D21" s="114" t="s">
        <v>266</v>
      </c>
    </row>
  </sheetData>
  <mergeCells count="3">
    <mergeCell ref="C1:F1"/>
    <mergeCell ref="K1:N1"/>
    <mergeCell ref="R1:U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C35C-A24E-284E-A7DF-2F7F4E29D1E9}">
  <dimension ref="A1:Y76"/>
  <sheetViews>
    <sheetView topLeftCell="A39" zoomScale="80" zoomScaleNormal="80" workbookViewId="0">
      <selection activeCell="M78" sqref="M78"/>
    </sheetView>
  </sheetViews>
  <sheetFormatPr baseColWidth="10" defaultColWidth="8.83203125" defaultRowHeight="15" x14ac:dyDescent="0.2"/>
  <sheetData>
    <row r="1" spans="1:9" x14ac:dyDescent="0.2">
      <c r="A1" t="s">
        <v>268</v>
      </c>
      <c r="E1" t="s">
        <v>269</v>
      </c>
    </row>
    <row r="2" spans="1:9" x14ac:dyDescent="0.2">
      <c r="A2" t="s">
        <v>270</v>
      </c>
      <c r="E2" t="s">
        <v>271</v>
      </c>
      <c r="I2" t="s">
        <v>272</v>
      </c>
    </row>
    <row r="3" spans="1:9" x14ac:dyDescent="0.2">
      <c r="A3" t="s">
        <v>273</v>
      </c>
      <c r="E3" t="s">
        <v>274</v>
      </c>
    </row>
    <row r="5" spans="1:9" x14ac:dyDescent="0.2">
      <c r="A5" t="s">
        <v>275</v>
      </c>
      <c r="B5" t="s">
        <v>276</v>
      </c>
    </row>
    <row r="6" spans="1:9" x14ac:dyDescent="0.2">
      <c r="A6" t="s">
        <v>277</v>
      </c>
      <c r="B6" s="118" t="s">
        <v>278</v>
      </c>
    </row>
    <row r="9" spans="1:9" x14ac:dyDescent="0.2">
      <c r="A9" t="s">
        <v>279</v>
      </c>
      <c r="E9" t="s">
        <v>280</v>
      </c>
    </row>
    <row r="10" spans="1:9" x14ac:dyDescent="0.2">
      <c r="A10" t="s">
        <v>281</v>
      </c>
      <c r="E10" t="s">
        <v>282</v>
      </c>
    </row>
    <row r="11" spans="1:9" x14ac:dyDescent="0.2">
      <c r="A11" t="s">
        <v>283</v>
      </c>
      <c r="E11" t="s">
        <v>284</v>
      </c>
    </row>
    <row r="12" spans="1:9" x14ac:dyDescent="0.2">
      <c r="A12" t="s">
        <v>285</v>
      </c>
    </row>
    <row r="15" spans="1:9" x14ac:dyDescent="0.2">
      <c r="A15" t="s">
        <v>286</v>
      </c>
    </row>
    <row r="16" spans="1:9" x14ac:dyDescent="0.2">
      <c r="A16" t="s">
        <v>287</v>
      </c>
      <c r="E16" t="s">
        <v>288</v>
      </c>
    </row>
    <row r="17" spans="1:25" x14ac:dyDescent="0.2">
      <c r="A17" t="s">
        <v>289</v>
      </c>
      <c r="E17">
        <v>340</v>
      </c>
      <c r="F17" t="s">
        <v>290</v>
      </c>
    </row>
    <row r="18" spans="1:25" x14ac:dyDescent="0.2">
      <c r="A18" t="s">
        <v>291</v>
      </c>
      <c r="E18">
        <v>495</v>
      </c>
      <c r="F18" t="s">
        <v>290</v>
      </c>
    </row>
    <row r="19" spans="1:25" x14ac:dyDescent="0.2">
      <c r="A19" t="s">
        <v>292</v>
      </c>
      <c r="E19">
        <v>35</v>
      </c>
      <c r="F19" t="s">
        <v>290</v>
      </c>
    </row>
    <row r="20" spans="1:25" x14ac:dyDescent="0.2">
      <c r="A20" t="s">
        <v>293</v>
      </c>
      <c r="E20">
        <v>10</v>
      </c>
      <c r="F20" t="s">
        <v>290</v>
      </c>
    </row>
    <row r="21" spans="1:25" x14ac:dyDescent="0.2">
      <c r="A21" t="s">
        <v>294</v>
      </c>
      <c r="E21">
        <v>214</v>
      </c>
      <c r="F21" t="s">
        <v>295</v>
      </c>
    </row>
    <row r="22" spans="1:25" x14ac:dyDescent="0.2">
      <c r="A22" t="s">
        <v>296</v>
      </c>
      <c r="E22">
        <v>25</v>
      </c>
    </row>
    <row r="23" spans="1:25" x14ac:dyDescent="0.2">
      <c r="A23" t="s">
        <v>297</v>
      </c>
      <c r="E23">
        <v>200</v>
      </c>
      <c r="F23" t="s">
        <v>298</v>
      </c>
    </row>
    <row r="24" spans="1:25" x14ac:dyDescent="0.2">
      <c r="A24" t="s">
        <v>299</v>
      </c>
      <c r="E24">
        <v>100</v>
      </c>
      <c r="F24" t="s">
        <v>298</v>
      </c>
    </row>
    <row r="25" spans="1:25" x14ac:dyDescent="0.2">
      <c r="A25" t="s">
        <v>300</v>
      </c>
      <c r="E25">
        <v>0</v>
      </c>
      <c r="F25" t="s">
        <v>301</v>
      </c>
    </row>
    <row r="26" spans="1:25" x14ac:dyDescent="0.2">
      <c r="A26" t="s">
        <v>302</v>
      </c>
      <c r="E26" t="s">
        <v>303</v>
      </c>
    </row>
    <row r="27" spans="1:25" x14ac:dyDescent="0.2">
      <c r="A27" t="s">
        <v>304</v>
      </c>
      <c r="B27" s="118" t="s">
        <v>305</v>
      </c>
    </row>
    <row r="29" spans="1:25" x14ac:dyDescent="0.2">
      <c r="B29" t="s">
        <v>306</v>
      </c>
    </row>
    <row r="30" spans="1:25" x14ac:dyDescent="0.2">
      <c r="A30" s="119" t="s">
        <v>307</v>
      </c>
      <c r="B30" s="119">
        <v>1</v>
      </c>
      <c r="C30" s="119">
        <v>2</v>
      </c>
      <c r="D30" s="119">
        <v>3</v>
      </c>
      <c r="E30" s="119">
        <v>4</v>
      </c>
      <c r="F30" s="119">
        <v>5</v>
      </c>
      <c r="G30" s="119">
        <v>6</v>
      </c>
      <c r="H30" s="119">
        <v>7</v>
      </c>
      <c r="I30" s="119">
        <v>8</v>
      </c>
      <c r="J30" s="119">
        <v>9</v>
      </c>
      <c r="K30" s="119">
        <v>10</v>
      </c>
      <c r="L30" s="119">
        <v>11</v>
      </c>
      <c r="M30" s="119">
        <v>12</v>
      </c>
      <c r="N30" s="119">
        <v>13</v>
      </c>
      <c r="O30" s="119">
        <v>14</v>
      </c>
      <c r="P30" s="119">
        <v>15</v>
      </c>
      <c r="Q30" s="119">
        <v>16</v>
      </c>
      <c r="R30" s="119">
        <v>17</v>
      </c>
      <c r="S30" s="119">
        <v>18</v>
      </c>
      <c r="T30" s="119">
        <v>19</v>
      </c>
      <c r="U30" s="119">
        <v>20</v>
      </c>
      <c r="V30" s="119">
        <v>21</v>
      </c>
      <c r="W30" s="119">
        <v>22</v>
      </c>
      <c r="X30" s="119">
        <v>23</v>
      </c>
      <c r="Y30" s="119">
        <v>24</v>
      </c>
    </row>
    <row r="31" spans="1:25" x14ac:dyDescent="0.2">
      <c r="A31" s="119" t="s">
        <v>308</v>
      </c>
      <c r="B31">
        <v>40858</v>
      </c>
      <c r="C31">
        <v>40406</v>
      </c>
      <c r="D31">
        <v>44240</v>
      </c>
      <c r="E31">
        <v>35933</v>
      </c>
      <c r="F31">
        <v>40395</v>
      </c>
      <c r="G31">
        <v>41676</v>
      </c>
      <c r="H31">
        <v>42110</v>
      </c>
      <c r="I31">
        <v>46518</v>
      </c>
      <c r="J31">
        <v>39837</v>
      </c>
      <c r="K31">
        <v>40795</v>
      </c>
      <c r="L31">
        <v>39585</v>
      </c>
      <c r="M31">
        <v>40302</v>
      </c>
      <c r="N31">
        <v>42157</v>
      </c>
      <c r="O31">
        <v>41713</v>
      </c>
      <c r="P31">
        <v>41590</v>
      </c>
      <c r="Q31">
        <v>42561</v>
      </c>
      <c r="R31">
        <v>41233</v>
      </c>
      <c r="S31">
        <v>41905</v>
      </c>
      <c r="T31">
        <v>41039</v>
      </c>
      <c r="U31">
        <v>40815</v>
      </c>
      <c r="V31">
        <v>42460</v>
      </c>
      <c r="W31">
        <v>42037</v>
      </c>
      <c r="X31">
        <v>40313</v>
      </c>
      <c r="Y31">
        <v>37812</v>
      </c>
    </row>
    <row r="32" spans="1:25" x14ac:dyDescent="0.2">
      <c r="A32" s="119" t="s">
        <v>309</v>
      </c>
      <c r="B32">
        <v>39282</v>
      </c>
      <c r="C32">
        <v>39922</v>
      </c>
      <c r="D32">
        <v>40933</v>
      </c>
      <c r="E32">
        <v>39041</v>
      </c>
      <c r="F32">
        <v>41862</v>
      </c>
      <c r="G32">
        <v>43516</v>
      </c>
      <c r="H32">
        <v>43396</v>
      </c>
      <c r="I32">
        <v>40695</v>
      </c>
      <c r="J32">
        <v>40299</v>
      </c>
      <c r="K32">
        <v>45608</v>
      </c>
      <c r="L32">
        <v>43320</v>
      </c>
      <c r="M32">
        <v>40647</v>
      </c>
      <c r="N32">
        <v>36826</v>
      </c>
      <c r="O32">
        <v>43329</v>
      </c>
      <c r="P32">
        <v>44256</v>
      </c>
      <c r="Q32">
        <v>41721</v>
      </c>
      <c r="R32">
        <v>41653</v>
      </c>
      <c r="S32">
        <v>44354</v>
      </c>
      <c r="T32">
        <v>40363</v>
      </c>
      <c r="U32">
        <v>40118</v>
      </c>
      <c r="V32">
        <v>42476</v>
      </c>
      <c r="W32">
        <v>42724</v>
      </c>
      <c r="X32">
        <v>43240</v>
      </c>
      <c r="Y32">
        <v>43994</v>
      </c>
    </row>
    <row r="33" spans="1:13" x14ac:dyDescent="0.2">
      <c r="A33" s="119" t="s">
        <v>310</v>
      </c>
      <c r="B33">
        <v>30675</v>
      </c>
      <c r="C33">
        <v>29813</v>
      </c>
      <c r="D33">
        <v>30168</v>
      </c>
      <c r="E33">
        <v>29279</v>
      </c>
      <c r="F33">
        <v>29671</v>
      </c>
      <c r="G33">
        <v>30100</v>
      </c>
      <c r="H33">
        <v>41543</v>
      </c>
      <c r="I33">
        <v>39462</v>
      </c>
      <c r="J33">
        <v>41342</v>
      </c>
      <c r="K33">
        <v>41453</v>
      </c>
      <c r="L33">
        <v>42074</v>
      </c>
      <c r="M33">
        <v>41278</v>
      </c>
    </row>
    <row r="37" spans="1:13" x14ac:dyDescent="0.2">
      <c r="A37" t="s">
        <v>311</v>
      </c>
      <c r="B37" s="118" t="s">
        <v>312</v>
      </c>
    </row>
    <row r="42" spans="1:13" x14ac:dyDescent="0.2">
      <c r="A42" t="s">
        <v>313</v>
      </c>
    </row>
    <row r="43" spans="1:13" x14ac:dyDescent="0.2">
      <c r="A43" t="s">
        <v>287</v>
      </c>
      <c r="E43" t="s">
        <v>288</v>
      </c>
    </row>
    <row r="44" spans="1:13" x14ac:dyDescent="0.2">
      <c r="A44" t="s">
        <v>289</v>
      </c>
      <c r="E44">
        <v>340</v>
      </c>
      <c r="F44" t="s">
        <v>290</v>
      </c>
    </row>
    <row r="45" spans="1:13" x14ac:dyDescent="0.2">
      <c r="A45" t="s">
        <v>291</v>
      </c>
      <c r="E45">
        <v>520</v>
      </c>
      <c r="F45" t="s">
        <v>290</v>
      </c>
    </row>
    <row r="46" spans="1:13" x14ac:dyDescent="0.2">
      <c r="A46" t="s">
        <v>292</v>
      </c>
      <c r="E46">
        <v>35</v>
      </c>
      <c r="F46" t="s">
        <v>290</v>
      </c>
    </row>
    <row r="47" spans="1:13" x14ac:dyDescent="0.2">
      <c r="A47" t="s">
        <v>293</v>
      </c>
      <c r="E47">
        <v>10</v>
      </c>
      <c r="F47" t="s">
        <v>290</v>
      </c>
    </row>
    <row r="48" spans="1:13" x14ac:dyDescent="0.2">
      <c r="A48" t="s">
        <v>294</v>
      </c>
      <c r="E48">
        <v>255</v>
      </c>
      <c r="F48" t="s">
        <v>295</v>
      </c>
    </row>
    <row r="49" spans="1:25" x14ac:dyDescent="0.2">
      <c r="A49" t="s">
        <v>296</v>
      </c>
      <c r="E49">
        <v>25</v>
      </c>
    </row>
    <row r="50" spans="1:25" x14ac:dyDescent="0.2">
      <c r="A50" t="s">
        <v>297</v>
      </c>
      <c r="E50">
        <v>200</v>
      </c>
      <c r="F50" t="s">
        <v>298</v>
      </c>
    </row>
    <row r="51" spans="1:25" x14ac:dyDescent="0.2">
      <c r="A51" t="s">
        <v>299</v>
      </c>
      <c r="E51">
        <v>100</v>
      </c>
      <c r="F51" t="s">
        <v>298</v>
      </c>
    </row>
    <row r="52" spans="1:25" x14ac:dyDescent="0.2">
      <c r="A52" t="s">
        <v>300</v>
      </c>
      <c r="E52">
        <v>0</v>
      </c>
      <c r="F52" t="s">
        <v>301</v>
      </c>
    </row>
    <row r="53" spans="1:25" x14ac:dyDescent="0.2">
      <c r="A53" t="s">
        <v>302</v>
      </c>
      <c r="E53" t="s">
        <v>303</v>
      </c>
    </row>
    <row r="54" spans="1:25" x14ac:dyDescent="0.2">
      <c r="A54" t="s">
        <v>304</v>
      </c>
      <c r="B54" s="118" t="s">
        <v>314</v>
      </c>
    </row>
    <row r="56" spans="1:25" x14ac:dyDescent="0.2">
      <c r="B56" t="s">
        <v>306</v>
      </c>
    </row>
    <row r="57" spans="1:25" x14ac:dyDescent="0.2">
      <c r="A57" s="119" t="s">
        <v>307</v>
      </c>
      <c r="B57" s="119">
        <v>1</v>
      </c>
      <c r="C57" s="119">
        <v>2</v>
      </c>
      <c r="D57" s="119">
        <v>3</v>
      </c>
      <c r="E57" s="119">
        <v>4</v>
      </c>
      <c r="F57" s="119">
        <v>5</v>
      </c>
      <c r="G57" s="119">
        <v>6</v>
      </c>
      <c r="H57" s="119">
        <v>7</v>
      </c>
      <c r="I57" s="119">
        <v>8</v>
      </c>
      <c r="J57" s="119">
        <v>9</v>
      </c>
      <c r="K57" s="119">
        <v>10</v>
      </c>
      <c r="L57" s="119">
        <v>11</v>
      </c>
      <c r="M57" s="119">
        <v>12</v>
      </c>
      <c r="N57" s="119">
        <v>13</v>
      </c>
      <c r="O57" s="119">
        <v>14</v>
      </c>
      <c r="P57" s="119">
        <v>15</v>
      </c>
      <c r="Q57" s="119">
        <v>16</v>
      </c>
      <c r="R57" s="119">
        <v>17</v>
      </c>
      <c r="S57" s="119">
        <v>18</v>
      </c>
      <c r="T57" s="119">
        <v>19</v>
      </c>
      <c r="U57" s="119">
        <v>20</v>
      </c>
      <c r="V57" s="119">
        <v>21</v>
      </c>
      <c r="W57" s="119">
        <v>22</v>
      </c>
      <c r="X57" s="119">
        <v>23</v>
      </c>
      <c r="Y57" s="119">
        <v>24</v>
      </c>
    </row>
    <row r="58" spans="1:25" x14ac:dyDescent="0.2">
      <c r="A58" s="119" t="s">
        <v>308</v>
      </c>
      <c r="B58">
        <v>7963</v>
      </c>
      <c r="C58">
        <v>7466</v>
      </c>
      <c r="D58">
        <v>9461</v>
      </c>
      <c r="E58">
        <v>8264</v>
      </c>
      <c r="F58">
        <v>9138</v>
      </c>
      <c r="G58">
        <v>11491</v>
      </c>
      <c r="H58">
        <v>11351</v>
      </c>
      <c r="I58">
        <v>13252</v>
      </c>
      <c r="J58">
        <v>16250</v>
      </c>
      <c r="K58">
        <v>14791</v>
      </c>
      <c r="L58">
        <v>17839</v>
      </c>
      <c r="M58">
        <v>16906</v>
      </c>
      <c r="N58">
        <v>20893</v>
      </c>
      <c r="O58">
        <v>19023</v>
      </c>
      <c r="P58">
        <v>26847</v>
      </c>
      <c r="Q58">
        <v>23873</v>
      </c>
      <c r="R58">
        <v>28396</v>
      </c>
      <c r="S58">
        <v>27131</v>
      </c>
      <c r="T58">
        <v>35210</v>
      </c>
      <c r="U58">
        <v>32587</v>
      </c>
      <c r="V58">
        <v>37334</v>
      </c>
      <c r="W58">
        <v>38854</v>
      </c>
      <c r="X58">
        <v>35669</v>
      </c>
      <c r="Y58">
        <v>29758</v>
      </c>
    </row>
    <row r="59" spans="1:25" x14ac:dyDescent="0.2">
      <c r="A59" s="119" t="s">
        <v>309</v>
      </c>
      <c r="B59">
        <v>6748</v>
      </c>
      <c r="C59">
        <v>8142</v>
      </c>
      <c r="D59">
        <v>8591</v>
      </c>
      <c r="E59">
        <v>8433</v>
      </c>
      <c r="F59">
        <v>10119</v>
      </c>
      <c r="G59">
        <v>10524</v>
      </c>
      <c r="H59">
        <v>11307</v>
      </c>
      <c r="I59">
        <v>11875</v>
      </c>
      <c r="J59">
        <v>12819</v>
      </c>
      <c r="K59">
        <v>14479</v>
      </c>
      <c r="L59">
        <v>17560</v>
      </c>
      <c r="M59">
        <v>14936</v>
      </c>
      <c r="N59">
        <v>19263</v>
      </c>
      <c r="O59">
        <v>20646</v>
      </c>
      <c r="P59">
        <v>25578</v>
      </c>
      <c r="Q59">
        <v>21845</v>
      </c>
      <c r="R59">
        <v>29078</v>
      </c>
      <c r="S59">
        <v>29457</v>
      </c>
      <c r="T59">
        <v>32031</v>
      </c>
      <c r="U59">
        <v>33424</v>
      </c>
      <c r="V59">
        <v>39628</v>
      </c>
      <c r="W59">
        <v>39185</v>
      </c>
      <c r="X59">
        <v>36936</v>
      </c>
      <c r="Y59">
        <v>40357</v>
      </c>
    </row>
    <row r="60" spans="1:25" x14ac:dyDescent="0.2">
      <c r="A60" s="119" t="s">
        <v>310</v>
      </c>
      <c r="B60">
        <v>6257</v>
      </c>
      <c r="C60">
        <v>5816</v>
      </c>
      <c r="D60">
        <v>4973</v>
      </c>
      <c r="E60">
        <v>5929</v>
      </c>
      <c r="F60">
        <v>6853</v>
      </c>
      <c r="G60">
        <v>6300</v>
      </c>
      <c r="H60">
        <v>35183</v>
      </c>
      <c r="I60">
        <v>32660</v>
      </c>
      <c r="J60">
        <v>35788</v>
      </c>
      <c r="K60">
        <v>33242</v>
      </c>
      <c r="L60">
        <v>30585</v>
      </c>
      <c r="M60">
        <v>36848</v>
      </c>
    </row>
    <row r="64" spans="1:25" x14ac:dyDescent="0.2">
      <c r="A64" t="s">
        <v>311</v>
      </c>
      <c r="B64" s="118" t="s">
        <v>315</v>
      </c>
    </row>
    <row r="67" spans="1:25" x14ac:dyDescent="0.2">
      <c r="A67" s="120" t="s">
        <v>316</v>
      </c>
      <c r="B67" s="121">
        <v>25</v>
      </c>
      <c r="D67" s="121">
        <v>10</v>
      </c>
      <c r="F67" s="121">
        <v>5</v>
      </c>
      <c r="H67" s="121">
        <v>2.5</v>
      </c>
      <c r="J67" s="121">
        <v>1</v>
      </c>
      <c r="L67" s="121">
        <v>0.5</v>
      </c>
      <c r="M67" s="121"/>
      <c r="N67" s="121">
        <v>0.25</v>
      </c>
      <c r="O67" s="121"/>
      <c r="P67" s="121">
        <v>0.1</v>
      </c>
      <c r="Q67" s="121"/>
      <c r="R67" s="121">
        <v>0.05</v>
      </c>
      <c r="S67" s="121"/>
      <c r="T67" s="121">
        <v>0.01</v>
      </c>
      <c r="U67" s="121"/>
      <c r="V67" s="121">
        <v>5.0000000000000001E-3</v>
      </c>
      <c r="W67" s="121"/>
      <c r="X67" s="121">
        <v>1E-3</v>
      </c>
      <c r="Y67" s="120"/>
    </row>
    <row r="68" spans="1:25" x14ac:dyDescent="0.2">
      <c r="A68" s="122" t="s">
        <v>317</v>
      </c>
      <c r="B68" s="123" t="s">
        <v>264</v>
      </c>
      <c r="C68" s="124"/>
      <c r="D68" s="123" t="s">
        <v>261</v>
      </c>
      <c r="E68" s="124"/>
      <c r="F68" s="123" t="s">
        <v>258</v>
      </c>
      <c r="G68" s="124"/>
      <c r="H68" s="123" t="s">
        <v>256</v>
      </c>
      <c r="I68" s="124"/>
      <c r="J68" s="123" t="s">
        <v>253</v>
      </c>
      <c r="K68" s="124"/>
      <c r="L68" s="123" t="s">
        <v>249</v>
      </c>
      <c r="M68" s="123"/>
      <c r="N68" s="123" t="s">
        <v>247</v>
      </c>
      <c r="O68" s="123"/>
      <c r="P68" s="123" t="s">
        <v>243</v>
      </c>
      <c r="Q68" s="123"/>
      <c r="R68" s="123" t="s">
        <v>241</v>
      </c>
      <c r="S68" s="123"/>
      <c r="T68" s="123" t="s">
        <v>103</v>
      </c>
      <c r="U68" s="123"/>
      <c r="V68" s="123" t="s">
        <v>236</v>
      </c>
      <c r="W68" s="123"/>
      <c r="X68" s="123" t="s">
        <v>102</v>
      </c>
      <c r="Y68" s="124"/>
    </row>
    <row r="69" spans="1:25" x14ac:dyDescent="0.2">
      <c r="A69" t="s">
        <v>227</v>
      </c>
      <c r="B69" s="125">
        <f>B58/B31</f>
        <v>0.19489451270253072</v>
      </c>
      <c r="C69" s="125">
        <f t="shared" ref="C69:Y70" si="0">C58/C31</f>
        <v>0.18477453843488592</v>
      </c>
      <c r="D69" s="125">
        <f t="shared" si="0"/>
        <v>0.21385623869801085</v>
      </c>
      <c r="E69" s="125">
        <f t="shared" si="0"/>
        <v>0.2299835805526953</v>
      </c>
      <c r="F69" s="125">
        <f t="shared" si="0"/>
        <v>0.22621611585592277</v>
      </c>
      <c r="G69" s="126">
        <f t="shared" si="0"/>
        <v>0.275722238218639</v>
      </c>
      <c r="H69" s="125">
        <f t="shared" si="0"/>
        <v>0.26955592495844216</v>
      </c>
      <c r="I69" s="125">
        <f t="shared" si="0"/>
        <v>0.28487897158089343</v>
      </c>
      <c r="J69" s="126">
        <f>J58/J31</f>
        <v>0.40791224238773</v>
      </c>
      <c r="K69" s="125">
        <f t="shared" si="0"/>
        <v>0.36256894227233727</v>
      </c>
      <c r="L69" s="125">
        <f t="shared" si="0"/>
        <v>0.450650498926361</v>
      </c>
      <c r="M69" s="125">
        <f t="shared" si="0"/>
        <v>0.41948290407423949</v>
      </c>
      <c r="N69" s="125">
        <f>N58/N31</f>
        <v>0.49559978176815239</v>
      </c>
      <c r="O69" s="125">
        <f t="shared" si="0"/>
        <v>0.45604487809555772</v>
      </c>
      <c r="P69" s="126">
        <f t="shared" si="0"/>
        <v>0.6455157489781197</v>
      </c>
      <c r="Q69" s="125">
        <f t="shared" si="0"/>
        <v>0.56091257254293836</v>
      </c>
      <c r="R69" s="125">
        <f t="shared" si="0"/>
        <v>0.68867169500157643</v>
      </c>
      <c r="S69" s="125">
        <f t="shared" si="0"/>
        <v>0.64744063954182074</v>
      </c>
      <c r="T69" s="125">
        <f t="shared" si="0"/>
        <v>0.85796437535027659</v>
      </c>
      <c r="U69" s="125">
        <f t="shared" si="0"/>
        <v>0.79840744824206789</v>
      </c>
      <c r="V69" s="125">
        <f t="shared" si="0"/>
        <v>0.87927461139896368</v>
      </c>
      <c r="W69" s="125">
        <f t="shared" si="0"/>
        <v>0.92428099055593882</v>
      </c>
      <c r="X69" s="125">
        <f t="shared" si="0"/>
        <v>0.88480142881948753</v>
      </c>
      <c r="Y69" s="126">
        <f t="shared" si="0"/>
        <v>0.78699883634824919</v>
      </c>
    </row>
    <row r="70" spans="1:25" x14ac:dyDescent="0.2">
      <c r="B70" s="125">
        <f>B59/B32</f>
        <v>0.17178351407769463</v>
      </c>
      <c r="C70" s="125">
        <f t="shared" si="0"/>
        <v>0.2039476980111217</v>
      </c>
      <c r="D70" s="125">
        <f t="shared" si="0"/>
        <v>0.20987955927979871</v>
      </c>
      <c r="E70" s="125">
        <f t="shared" si="0"/>
        <v>0.21600368843011195</v>
      </c>
      <c r="F70" s="125">
        <f t="shared" si="0"/>
        <v>0.2417228034972051</v>
      </c>
      <c r="G70" s="125">
        <f t="shared" si="0"/>
        <v>0.24184208107362809</v>
      </c>
      <c r="H70" s="125">
        <f t="shared" si="0"/>
        <v>0.26055396810765968</v>
      </c>
      <c r="I70" s="125">
        <f t="shared" si="0"/>
        <v>0.29180489003563093</v>
      </c>
      <c r="J70" s="125">
        <f t="shared" si="0"/>
        <v>0.31809722325616019</v>
      </c>
      <c r="K70" s="125">
        <f t="shared" si="0"/>
        <v>0.31746623399403612</v>
      </c>
      <c r="L70" s="125">
        <f t="shared" si="0"/>
        <v>0.40535549399815329</v>
      </c>
      <c r="M70" s="126">
        <f t="shared" si="0"/>
        <v>0.36745639284572046</v>
      </c>
      <c r="N70" s="125">
        <f t="shared" si="0"/>
        <v>0.5230815184923695</v>
      </c>
      <c r="O70" s="125">
        <f t="shared" si="0"/>
        <v>0.4764938032264765</v>
      </c>
      <c r="P70" s="125">
        <f t="shared" si="0"/>
        <v>0.5779555314533622</v>
      </c>
      <c r="Q70" s="125">
        <f t="shared" si="0"/>
        <v>0.52359722921310614</v>
      </c>
      <c r="R70" s="125">
        <f t="shared" si="0"/>
        <v>0.69810097712049557</v>
      </c>
      <c r="S70" s="125">
        <f t="shared" si="0"/>
        <v>0.6641340127158768</v>
      </c>
      <c r="T70" s="125">
        <f>T59/T32</f>
        <v>0.79357332210192499</v>
      </c>
      <c r="U70" s="125">
        <f t="shared" si="0"/>
        <v>0.83314223042026025</v>
      </c>
      <c r="V70" s="125">
        <f t="shared" si="0"/>
        <v>0.93295037197476227</v>
      </c>
      <c r="W70" s="125">
        <f t="shared" si="0"/>
        <v>0.91716599569328716</v>
      </c>
      <c r="X70" s="125">
        <f t="shared" si="0"/>
        <v>0.85420906567992605</v>
      </c>
      <c r="Y70" s="125">
        <f t="shared" si="0"/>
        <v>0.91732963585943539</v>
      </c>
    </row>
    <row r="72" spans="1:25" x14ac:dyDescent="0.2">
      <c r="A72" t="s">
        <v>318</v>
      </c>
      <c r="B72" s="125">
        <f>B60/B33</f>
        <v>0.20397718011409943</v>
      </c>
      <c r="C72" s="125">
        <f t="shared" ref="C72:G72" si="1">C60/C33</f>
        <v>0.19508268205145407</v>
      </c>
      <c r="D72" s="125">
        <f t="shared" si="1"/>
        <v>0.16484354282683639</v>
      </c>
      <c r="E72" s="125">
        <f t="shared" si="1"/>
        <v>0.20250008538542982</v>
      </c>
      <c r="F72" s="125">
        <f t="shared" si="1"/>
        <v>0.23096626335479087</v>
      </c>
      <c r="G72" s="125">
        <f t="shared" si="1"/>
        <v>0.20930232558139536</v>
      </c>
    </row>
    <row r="73" spans="1:25" x14ac:dyDescent="0.2">
      <c r="A73" t="s">
        <v>319</v>
      </c>
      <c r="B73" s="125">
        <f t="shared" ref="B73:G73" si="2">H60/H33</f>
        <v>0.84690561586789592</v>
      </c>
      <c r="C73" s="125">
        <f t="shared" si="2"/>
        <v>0.82763164563377423</v>
      </c>
      <c r="D73" s="125">
        <f t="shared" si="2"/>
        <v>0.86565720090948672</v>
      </c>
      <c r="E73" s="125">
        <f t="shared" si="2"/>
        <v>0.80192024702675324</v>
      </c>
      <c r="F73" s="125">
        <f t="shared" si="2"/>
        <v>0.72693349812235586</v>
      </c>
      <c r="G73" s="125">
        <f t="shared" si="2"/>
        <v>0.89267890886186341</v>
      </c>
      <c r="H73" s="125"/>
      <c r="I73" s="125"/>
      <c r="J73" s="125"/>
      <c r="K73" s="125"/>
      <c r="L73" s="125"/>
      <c r="M73" s="125"/>
    </row>
    <row r="76" spans="1:25" ht="15.75" customHeight="1" x14ac:dyDescent="0.2"/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082CE-C11D-DD49-B6F6-83596A086C76}">
  <dimension ref="A1:Z70"/>
  <sheetViews>
    <sheetView topLeftCell="A34" zoomScale="80" zoomScaleNormal="80" workbookViewId="0">
      <selection activeCell="V47" sqref="V47"/>
    </sheetView>
  </sheetViews>
  <sheetFormatPr baseColWidth="10" defaultColWidth="8.83203125" defaultRowHeight="15" x14ac:dyDescent="0.2"/>
  <sheetData>
    <row r="1" spans="1:9" x14ac:dyDescent="0.2">
      <c r="A1" t="s">
        <v>268</v>
      </c>
      <c r="E1" t="s">
        <v>269</v>
      </c>
    </row>
    <row r="2" spans="1:9" x14ac:dyDescent="0.2">
      <c r="A2" t="s">
        <v>270</v>
      </c>
      <c r="E2" t="s">
        <v>271</v>
      </c>
      <c r="I2" t="s">
        <v>272</v>
      </c>
    </row>
    <row r="3" spans="1:9" x14ac:dyDescent="0.2">
      <c r="A3" t="s">
        <v>273</v>
      </c>
      <c r="E3" t="s">
        <v>274</v>
      </c>
    </row>
    <row r="5" spans="1:9" x14ac:dyDescent="0.2">
      <c r="A5" t="s">
        <v>275</v>
      </c>
      <c r="B5" t="s">
        <v>320</v>
      </c>
    </row>
    <row r="6" spans="1:9" x14ac:dyDescent="0.2">
      <c r="A6" t="s">
        <v>277</v>
      </c>
      <c r="B6" s="118" t="s">
        <v>321</v>
      </c>
    </row>
    <row r="9" spans="1:9" x14ac:dyDescent="0.2">
      <c r="A9" t="s">
        <v>279</v>
      </c>
      <c r="E9" t="s">
        <v>280</v>
      </c>
    </row>
    <row r="10" spans="1:9" x14ac:dyDescent="0.2">
      <c r="A10" t="s">
        <v>281</v>
      </c>
      <c r="E10" t="s">
        <v>282</v>
      </c>
    </row>
    <row r="11" spans="1:9" x14ac:dyDescent="0.2">
      <c r="A11" t="s">
        <v>283</v>
      </c>
      <c r="E11" t="s">
        <v>284</v>
      </c>
    </row>
    <row r="12" spans="1:9" x14ac:dyDescent="0.2">
      <c r="A12" t="s">
        <v>285</v>
      </c>
    </row>
    <row r="15" spans="1:9" x14ac:dyDescent="0.2">
      <c r="A15" t="s">
        <v>286</v>
      </c>
    </row>
    <row r="16" spans="1:9" x14ac:dyDescent="0.2">
      <c r="A16" t="s">
        <v>287</v>
      </c>
      <c r="E16" t="s">
        <v>288</v>
      </c>
    </row>
    <row r="17" spans="1:25" x14ac:dyDescent="0.2">
      <c r="A17" t="s">
        <v>289</v>
      </c>
      <c r="E17">
        <v>340</v>
      </c>
      <c r="F17" t="s">
        <v>290</v>
      </c>
    </row>
    <row r="18" spans="1:25" x14ac:dyDescent="0.2">
      <c r="A18" t="s">
        <v>291</v>
      </c>
      <c r="E18">
        <v>495</v>
      </c>
      <c r="F18" t="s">
        <v>290</v>
      </c>
    </row>
    <row r="19" spans="1:25" x14ac:dyDescent="0.2">
      <c r="A19" t="s">
        <v>292</v>
      </c>
      <c r="E19">
        <v>35</v>
      </c>
      <c r="F19" t="s">
        <v>290</v>
      </c>
    </row>
    <row r="20" spans="1:25" x14ac:dyDescent="0.2">
      <c r="A20" t="s">
        <v>293</v>
      </c>
      <c r="E20">
        <v>10</v>
      </c>
      <c r="F20" t="s">
        <v>290</v>
      </c>
    </row>
    <row r="21" spans="1:25" x14ac:dyDescent="0.2">
      <c r="A21" t="s">
        <v>294</v>
      </c>
      <c r="E21">
        <v>214</v>
      </c>
      <c r="F21" t="s">
        <v>295</v>
      </c>
    </row>
    <row r="22" spans="1:25" x14ac:dyDescent="0.2">
      <c r="A22" t="s">
        <v>296</v>
      </c>
      <c r="E22">
        <v>25</v>
      </c>
    </row>
    <row r="23" spans="1:25" x14ac:dyDescent="0.2">
      <c r="A23" t="s">
        <v>297</v>
      </c>
      <c r="E23">
        <v>200</v>
      </c>
      <c r="F23" t="s">
        <v>298</v>
      </c>
    </row>
    <row r="24" spans="1:25" x14ac:dyDescent="0.2">
      <c r="A24" t="s">
        <v>299</v>
      </c>
      <c r="E24">
        <v>100</v>
      </c>
      <c r="F24" t="s">
        <v>298</v>
      </c>
    </row>
    <row r="25" spans="1:25" x14ac:dyDescent="0.2">
      <c r="A25" t="s">
        <v>300</v>
      </c>
      <c r="E25">
        <v>0</v>
      </c>
      <c r="F25" t="s">
        <v>301</v>
      </c>
    </row>
    <row r="26" spans="1:25" x14ac:dyDescent="0.2">
      <c r="A26" t="s">
        <v>302</v>
      </c>
      <c r="E26" t="s">
        <v>322</v>
      </c>
    </row>
    <row r="27" spans="1:25" x14ac:dyDescent="0.2">
      <c r="A27" t="s">
        <v>304</v>
      </c>
      <c r="B27" s="118" t="s">
        <v>323</v>
      </c>
    </row>
    <row r="29" spans="1:25" x14ac:dyDescent="0.2">
      <c r="B29" t="s">
        <v>306</v>
      </c>
    </row>
    <row r="30" spans="1:25" x14ac:dyDescent="0.2">
      <c r="A30" s="119" t="s">
        <v>307</v>
      </c>
      <c r="B30" s="119">
        <v>1</v>
      </c>
      <c r="C30" s="119">
        <v>2</v>
      </c>
      <c r="D30" s="119">
        <v>3</v>
      </c>
      <c r="E30" s="119">
        <v>4</v>
      </c>
      <c r="F30" s="119">
        <v>5</v>
      </c>
      <c r="G30" s="119">
        <v>6</v>
      </c>
      <c r="H30" s="119">
        <v>7</v>
      </c>
      <c r="I30" s="119">
        <v>8</v>
      </c>
      <c r="J30" s="119">
        <v>9</v>
      </c>
      <c r="K30" s="119">
        <v>10</v>
      </c>
      <c r="L30" s="119">
        <v>11</v>
      </c>
      <c r="M30" s="119">
        <v>12</v>
      </c>
      <c r="N30" s="119">
        <v>13</v>
      </c>
      <c r="O30" s="119">
        <v>14</v>
      </c>
      <c r="P30" s="119">
        <v>15</v>
      </c>
      <c r="Q30" s="119">
        <v>16</v>
      </c>
      <c r="R30" s="119">
        <v>17</v>
      </c>
      <c r="S30" s="119">
        <v>18</v>
      </c>
      <c r="T30" s="119">
        <v>19</v>
      </c>
      <c r="U30" s="119">
        <v>20</v>
      </c>
      <c r="V30" s="119">
        <v>21</v>
      </c>
      <c r="W30" s="119">
        <v>22</v>
      </c>
      <c r="X30" s="119">
        <v>23</v>
      </c>
      <c r="Y30" s="119">
        <v>24</v>
      </c>
    </row>
    <row r="31" spans="1:25" x14ac:dyDescent="0.2">
      <c r="A31" s="119" t="s">
        <v>324</v>
      </c>
      <c r="B31">
        <v>37024</v>
      </c>
      <c r="C31">
        <v>38217</v>
      </c>
      <c r="D31">
        <v>31975</v>
      </c>
      <c r="E31">
        <v>36946</v>
      </c>
      <c r="F31">
        <v>41782</v>
      </c>
      <c r="G31">
        <v>42377</v>
      </c>
      <c r="H31">
        <v>40102</v>
      </c>
      <c r="I31">
        <v>42567</v>
      </c>
      <c r="J31">
        <v>40959</v>
      </c>
      <c r="K31">
        <v>42789</v>
      </c>
      <c r="L31">
        <v>41048</v>
      </c>
      <c r="M31">
        <v>42347</v>
      </c>
      <c r="N31">
        <v>40399</v>
      </c>
      <c r="O31">
        <v>42108</v>
      </c>
      <c r="P31">
        <v>40983</v>
      </c>
      <c r="Q31">
        <v>42375</v>
      </c>
      <c r="R31">
        <v>42300</v>
      </c>
      <c r="S31">
        <v>38970</v>
      </c>
      <c r="T31">
        <v>42309</v>
      </c>
      <c r="U31">
        <v>42863</v>
      </c>
      <c r="V31">
        <v>41430</v>
      </c>
      <c r="W31">
        <v>42543</v>
      </c>
      <c r="X31">
        <v>41729</v>
      </c>
      <c r="Y31">
        <v>40095</v>
      </c>
    </row>
    <row r="32" spans="1:25" x14ac:dyDescent="0.2">
      <c r="A32" s="119" t="s">
        <v>325</v>
      </c>
      <c r="B32">
        <v>39362</v>
      </c>
      <c r="C32">
        <v>36896</v>
      </c>
      <c r="D32">
        <v>40036</v>
      </c>
      <c r="E32">
        <v>38877</v>
      </c>
      <c r="F32">
        <v>39831</v>
      </c>
      <c r="G32">
        <v>39419</v>
      </c>
      <c r="H32">
        <v>39270</v>
      </c>
      <c r="I32">
        <v>41249</v>
      </c>
      <c r="J32">
        <v>42077</v>
      </c>
      <c r="K32">
        <v>41647</v>
      </c>
      <c r="L32">
        <v>43694</v>
      </c>
      <c r="M32">
        <v>41916</v>
      </c>
      <c r="N32">
        <v>42885</v>
      </c>
      <c r="O32">
        <v>39916</v>
      </c>
      <c r="P32">
        <v>42560</v>
      </c>
      <c r="Q32">
        <v>40954</v>
      </c>
      <c r="R32">
        <v>41455</v>
      </c>
      <c r="S32">
        <v>41566</v>
      </c>
      <c r="T32">
        <v>39011</v>
      </c>
      <c r="U32">
        <v>40633</v>
      </c>
      <c r="V32">
        <v>41683</v>
      </c>
      <c r="W32">
        <v>40870</v>
      </c>
      <c r="X32">
        <v>44010</v>
      </c>
      <c r="Y32">
        <v>42225</v>
      </c>
    </row>
    <row r="33" spans="1:13" x14ac:dyDescent="0.2">
      <c r="A33" s="119" t="s">
        <v>326</v>
      </c>
      <c r="B33">
        <v>29638</v>
      </c>
      <c r="C33">
        <v>30150</v>
      </c>
      <c r="D33">
        <v>29416</v>
      </c>
      <c r="E33">
        <v>27738</v>
      </c>
      <c r="F33">
        <v>28070</v>
      </c>
      <c r="G33">
        <v>28887</v>
      </c>
      <c r="H33">
        <v>40951</v>
      </c>
      <c r="I33">
        <v>38733</v>
      </c>
      <c r="J33">
        <v>40657</v>
      </c>
      <c r="K33">
        <v>41465</v>
      </c>
      <c r="L33">
        <v>41539</v>
      </c>
      <c r="M33">
        <v>37911</v>
      </c>
    </row>
    <row r="37" spans="1:13" x14ac:dyDescent="0.2">
      <c r="A37" t="s">
        <v>311</v>
      </c>
      <c r="B37" s="118" t="s">
        <v>327</v>
      </c>
    </row>
    <row r="42" spans="1:13" x14ac:dyDescent="0.2">
      <c r="A42" t="s">
        <v>313</v>
      </c>
    </row>
    <row r="43" spans="1:13" x14ac:dyDescent="0.2">
      <c r="A43" t="s">
        <v>287</v>
      </c>
      <c r="E43" t="s">
        <v>288</v>
      </c>
    </row>
    <row r="44" spans="1:13" x14ac:dyDescent="0.2">
      <c r="A44" t="s">
        <v>289</v>
      </c>
      <c r="E44">
        <v>340</v>
      </c>
      <c r="F44" t="s">
        <v>290</v>
      </c>
    </row>
    <row r="45" spans="1:13" x14ac:dyDescent="0.2">
      <c r="A45" t="s">
        <v>291</v>
      </c>
      <c r="E45">
        <v>520</v>
      </c>
      <c r="F45" t="s">
        <v>290</v>
      </c>
    </row>
    <row r="46" spans="1:13" x14ac:dyDescent="0.2">
      <c r="A46" t="s">
        <v>292</v>
      </c>
      <c r="E46">
        <v>35</v>
      </c>
      <c r="F46" t="s">
        <v>290</v>
      </c>
    </row>
    <row r="47" spans="1:13" x14ac:dyDescent="0.2">
      <c r="A47" t="s">
        <v>293</v>
      </c>
      <c r="E47">
        <v>10</v>
      </c>
      <c r="F47" t="s">
        <v>290</v>
      </c>
    </row>
    <row r="48" spans="1:13" x14ac:dyDescent="0.2">
      <c r="A48" t="s">
        <v>294</v>
      </c>
      <c r="E48">
        <v>255</v>
      </c>
      <c r="F48" t="s">
        <v>295</v>
      </c>
    </row>
    <row r="49" spans="1:25" x14ac:dyDescent="0.2">
      <c r="A49" t="s">
        <v>296</v>
      </c>
      <c r="E49">
        <v>25</v>
      </c>
    </row>
    <row r="50" spans="1:25" x14ac:dyDescent="0.2">
      <c r="A50" t="s">
        <v>297</v>
      </c>
      <c r="E50">
        <v>200</v>
      </c>
      <c r="F50" t="s">
        <v>298</v>
      </c>
    </row>
    <row r="51" spans="1:25" x14ac:dyDescent="0.2">
      <c r="A51" t="s">
        <v>299</v>
      </c>
      <c r="E51">
        <v>100</v>
      </c>
      <c r="F51" t="s">
        <v>298</v>
      </c>
    </row>
    <row r="52" spans="1:25" x14ac:dyDescent="0.2">
      <c r="A52" t="s">
        <v>300</v>
      </c>
      <c r="E52">
        <v>0</v>
      </c>
      <c r="F52" t="s">
        <v>301</v>
      </c>
    </row>
    <row r="53" spans="1:25" x14ac:dyDescent="0.2">
      <c r="A53" t="s">
        <v>302</v>
      </c>
      <c r="E53" t="s">
        <v>322</v>
      </c>
    </row>
    <row r="54" spans="1:25" x14ac:dyDescent="0.2">
      <c r="A54" t="s">
        <v>304</v>
      </c>
      <c r="B54" s="118" t="s">
        <v>328</v>
      </c>
    </row>
    <row r="56" spans="1:25" x14ac:dyDescent="0.2">
      <c r="B56" t="s">
        <v>306</v>
      </c>
    </row>
    <row r="57" spans="1:25" x14ac:dyDescent="0.2">
      <c r="A57" s="119" t="s">
        <v>307</v>
      </c>
      <c r="B57" s="119">
        <v>1</v>
      </c>
      <c r="C57" s="119">
        <v>2</v>
      </c>
      <c r="D57" s="119">
        <v>3</v>
      </c>
      <c r="E57" s="119">
        <v>4</v>
      </c>
      <c r="F57" s="119">
        <v>5</v>
      </c>
      <c r="G57" s="119">
        <v>6</v>
      </c>
      <c r="H57" s="119">
        <v>7</v>
      </c>
      <c r="I57" s="119">
        <v>8</v>
      </c>
      <c r="J57" s="119">
        <v>9</v>
      </c>
      <c r="K57" s="119">
        <v>10</v>
      </c>
      <c r="L57" s="119">
        <v>11</v>
      </c>
      <c r="M57" s="119">
        <v>12</v>
      </c>
      <c r="N57" s="119">
        <v>13</v>
      </c>
      <c r="O57" s="119">
        <v>14</v>
      </c>
      <c r="P57" s="119">
        <v>15</v>
      </c>
      <c r="Q57" s="119">
        <v>16</v>
      </c>
      <c r="R57" s="119">
        <v>17</v>
      </c>
      <c r="S57" s="119">
        <v>18</v>
      </c>
      <c r="T57" s="119">
        <v>19</v>
      </c>
      <c r="U57" s="119">
        <v>20</v>
      </c>
      <c r="V57" s="119">
        <v>21</v>
      </c>
      <c r="W57" s="119">
        <v>22</v>
      </c>
      <c r="X57" s="119">
        <v>23</v>
      </c>
      <c r="Y57" s="119">
        <v>24</v>
      </c>
    </row>
    <row r="58" spans="1:25" x14ac:dyDescent="0.2">
      <c r="A58" s="119" t="s">
        <v>324</v>
      </c>
      <c r="B58">
        <v>8186</v>
      </c>
      <c r="C58">
        <v>8921</v>
      </c>
      <c r="D58">
        <v>8825</v>
      </c>
      <c r="E58">
        <v>8131</v>
      </c>
      <c r="F58">
        <v>17816</v>
      </c>
      <c r="G58">
        <v>16721</v>
      </c>
      <c r="H58">
        <v>19158</v>
      </c>
      <c r="I58">
        <v>20610</v>
      </c>
      <c r="J58">
        <v>24536</v>
      </c>
      <c r="K58">
        <v>27588</v>
      </c>
      <c r="L58">
        <v>28337</v>
      </c>
      <c r="M58">
        <v>26957</v>
      </c>
      <c r="N58">
        <v>23120</v>
      </c>
      <c r="O58">
        <v>27321</v>
      </c>
      <c r="P58">
        <v>27367</v>
      </c>
      <c r="Q58">
        <v>29372</v>
      </c>
      <c r="R58">
        <v>29427</v>
      </c>
      <c r="S58">
        <v>25015</v>
      </c>
      <c r="T58">
        <v>23160</v>
      </c>
      <c r="U58">
        <v>24215</v>
      </c>
      <c r="V58">
        <v>30137</v>
      </c>
      <c r="W58">
        <v>29068</v>
      </c>
      <c r="X58">
        <v>29065</v>
      </c>
      <c r="Y58">
        <v>18046</v>
      </c>
    </row>
    <row r="59" spans="1:25" x14ac:dyDescent="0.2">
      <c r="A59" s="119" t="s">
        <v>325</v>
      </c>
      <c r="B59">
        <v>10406</v>
      </c>
      <c r="C59">
        <v>9035</v>
      </c>
      <c r="D59">
        <v>13545</v>
      </c>
      <c r="E59">
        <v>17108</v>
      </c>
      <c r="F59">
        <v>15557</v>
      </c>
      <c r="G59">
        <v>15547</v>
      </c>
      <c r="H59">
        <v>18328</v>
      </c>
      <c r="I59">
        <v>19526</v>
      </c>
      <c r="J59">
        <v>25225</v>
      </c>
      <c r="K59">
        <v>27340</v>
      </c>
      <c r="L59">
        <v>26992</v>
      </c>
      <c r="M59">
        <v>25385</v>
      </c>
      <c r="N59">
        <v>25824</v>
      </c>
      <c r="O59">
        <v>25316</v>
      </c>
      <c r="P59">
        <v>28067</v>
      </c>
      <c r="Q59">
        <v>27300</v>
      </c>
      <c r="R59">
        <v>27842</v>
      </c>
      <c r="S59">
        <v>28603</v>
      </c>
      <c r="T59">
        <v>17834</v>
      </c>
      <c r="U59">
        <v>21579</v>
      </c>
      <c r="V59">
        <v>29570</v>
      </c>
      <c r="W59">
        <v>28444</v>
      </c>
      <c r="X59">
        <v>27721</v>
      </c>
      <c r="Y59">
        <v>27124</v>
      </c>
    </row>
    <row r="60" spans="1:25" x14ac:dyDescent="0.2">
      <c r="A60" s="119" t="s">
        <v>326</v>
      </c>
      <c r="B60">
        <v>6212</v>
      </c>
      <c r="C60">
        <v>5949</v>
      </c>
      <c r="D60">
        <v>5848</v>
      </c>
      <c r="E60">
        <v>6137</v>
      </c>
      <c r="F60">
        <v>5226</v>
      </c>
      <c r="G60">
        <v>6117</v>
      </c>
      <c r="H60">
        <v>27305</v>
      </c>
      <c r="I60">
        <v>18250</v>
      </c>
      <c r="J60">
        <v>26540</v>
      </c>
      <c r="K60">
        <v>28637</v>
      </c>
      <c r="L60">
        <v>26411</v>
      </c>
      <c r="M60">
        <v>25508</v>
      </c>
    </row>
    <row r="64" spans="1:25" x14ac:dyDescent="0.2">
      <c r="A64" t="s">
        <v>311</v>
      </c>
      <c r="B64" s="118" t="s">
        <v>329</v>
      </c>
    </row>
    <row r="67" spans="1:26" x14ac:dyDescent="0.2">
      <c r="A67" s="122" t="s">
        <v>317</v>
      </c>
      <c r="B67" s="127">
        <v>25</v>
      </c>
      <c r="C67" s="127"/>
      <c r="D67" s="127">
        <v>10</v>
      </c>
      <c r="E67" s="127"/>
      <c r="F67" s="127">
        <v>5</v>
      </c>
      <c r="G67" s="127"/>
      <c r="H67" s="127">
        <v>2.5</v>
      </c>
      <c r="I67" s="127"/>
      <c r="J67" s="127">
        <v>1</v>
      </c>
      <c r="K67" s="127"/>
      <c r="L67" s="127">
        <v>0.5</v>
      </c>
      <c r="M67" s="127"/>
      <c r="N67" s="127">
        <v>0.25</v>
      </c>
      <c r="O67" s="127"/>
      <c r="P67" s="127">
        <v>0.1</v>
      </c>
      <c r="Q67" s="127"/>
      <c r="R67" s="127">
        <v>0.05</v>
      </c>
      <c r="S67" s="127"/>
      <c r="T67" s="127">
        <v>0.01</v>
      </c>
      <c r="U67" s="127"/>
      <c r="V67" s="127">
        <v>5.0000000000000001E-3</v>
      </c>
      <c r="W67" s="127"/>
      <c r="X67" s="127">
        <v>1E-3</v>
      </c>
      <c r="Y67" s="127"/>
      <c r="Z67" s="127" t="s">
        <v>316</v>
      </c>
    </row>
    <row r="68" spans="1:26" x14ac:dyDescent="0.2">
      <c r="A68" t="s">
        <v>228</v>
      </c>
      <c r="B68" s="125">
        <f>B58/B31</f>
        <v>0.22109982713915299</v>
      </c>
      <c r="C68" s="125">
        <f t="shared" ref="C68:X70" si="0">C58/C31</f>
        <v>0.23343014888662114</v>
      </c>
      <c r="D68" s="125">
        <f>D58/D31</f>
        <v>0.27599687255668492</v>
      </c>
      <c r="E68" s="126">
        <f>E58/E31</f>
        <v>0.2200779516050452</v>
      </c>
      <c r="F68" s="125">
        <f t="shared" si="0"/>
        <v>0.42640371451821357</v>
      </c>
      <c r="G68" s="125">
        <f t="shared" si="0"/>
        <v>0.39457724709158271</v>
      </c>
      <c r="H68" s="125">
        <f t="shared" si="0"/>
        <v>0.47773178395092514</v>
      </c>
      <c r="I68" s="125">
        <f t="shared" si="0"/>
        <v>0.48417788427655228</v>
      </c>
      <c r="J68" s="125">
        <f t="shared" si="0"/>
        <v>0.59903806245269664</v>
      </c>
      <c r="K68" s="125">
        <f t="shared" si="0"/>
        <v>0.64474514478020051</v>
      </c>
      <c r="L68" s="126">
        <f t="shared" si="0"/>
        <v>0.69033814071331123</v>
      </c>
      <c r="M68" s="125">
        <f t="shared" si="0"/>
        <v>0.63657401941105629</v>
      </c>
      <c r="N68" s="126">
        <f t="shared" si="0"/>
        <v>0.57229139335132062</v>
      </c>
      <c r="O68" s="125">
        <f t="shared" si="0"/>
        <v>0.64883157594756335</v>
      </c>
      <c r="P68" s="125">
        <f t="shared" si="0"/>
        <v>0.66776468291730717</v>
      </c>
      <c r="Q68" s="126">
        <f t="shared" si="0"/>
        <v>0.69314454277286131</v>
      </c>
      <c r="R68" s="125">
        <f t="shared" si="0"/>
        <v>0.69567375886524818</v>
      </c>
      <c r="S68" s="126">
        <f t="shared" si="0"/>
        <v>0.64190402874005648</v>
      </c>
      <c r="T68" s="126">
        <f>T58/T31</f>
        <v>0.54740126214280649</v>
      </c>
      <c r="U68" s="126">
        <f>U58/U31</f>
        <v>0.56493945827403591</v>
      </c>
      <c r="V68" s="125">
        <f t="shared" si="0"/>
        <v>0.72741974414675359</v>
      </c>
      <c r="W68" s="125">
        <f t="shared" si="0"/>
        <v>0.68326164116305854</v>
      </c>
      <c r="X68" s="125">
        <f t="shared" si="0"/>
        <v>0.69651800905844852</v>
      </c>
      <c r="Y68" s="126">
        <f>Y58/Y31</f>
        <v>0.45008105748846489</v>
      </c>
    </row>
    <row r="69" spans="1:26" x14ac:dyDescent="0.2">
      <c r="B69" s="125">
        <f>B59/B32</f>
        <v>0.26436664803617704</v>
      </c>
      <c r="C69" s="125">
        <f t="shared" si="0"/>
        <v>0.24487749349522983</v>
      </c>
      <c r="D69" s="125">
        <f>D59/D32</f>
        <v>0.33832051153961434</v>
      </c>
      <c r="E69" s="126">
        <f>E59/E32</f>
        <v>0.44005453095660674</v>
      </c>
      <c r="F69" s="125">
        <f t="shared" si="0"/>
        <v>0.3905751801360749</v>
      </c>
      <c r="G69" s="125">
        <f t="shared" si="0"/>
        <v>0.39440371394505186</v>
      </c>
      <c r="H69" s="125">
        <f t="shared" si="0"/>
        <v>0.46671759612936081</v>
      </c>
      <c r="I69" s="125">
        <f t="shared" si="0"/>
        <v>0.47336905137094232</v>
      </c>
      <c r="J69" s="125">
        <f t="shared" si="0"/>
        <v>0.59949616179860732</v>
      </c>
      <c r="K69" s="125">
        <f t="shared" si="0"/>
        <v>0.65646985377097988</v>
      </c>
      <c r="L69" s="125">
        <f t="shared" si="0"/>
        <v>0.61775072092278116</v>
      </c>
      <c r="M69" s="125">
        <f t="shared" si="0"/>
        <v>0.60561599389254694</v>
      </c>
      <c r="N69" s="125">
        <f t="shared" si="0"/>
        <v>0.6021685904162295</v>
      </c>
      <c r="O69" s="125">
        <f t="shared" si="0"/>
        <v>0.63423188696262156</v>
      </c>
      <c r="P69" s="125">
        <f t="shared" si="0"/>
        <v>0.65946898496240602</v>
      </c>
      <c r="Q69" s="125">
        <f t="shared" si="0"/>
        <v>0.66660155296185963</v>
      </c>
      <c r="R69" s="125">
        <f t="shared" si="0"/>
        <v>0.67161982872994819</v>
      </c>
      <c r="S69" s="125">
        <f t="shared" si="0"/>
        <v>0.68813453303180483</v>
      </c>
      <c r="T69" s="126">
        <f>T59/T32</f>
        <v>0.4571531106610956</v>
      </c>
      <c r="U69" s="126">
        <f>U59/U32</f>
        <v>0.53107080451849487</v>
      </c>
      <c r="V69" s="125">
        <f t="shared" si="0"/>
        <v>0.70940191444953582</v>
      </c>
      <c r="W69" s="125">
        <f t="shared" si="0"/>
        <v>0.69596280890628825</v>
      </c>
      <c r="X69" s="125">
        <f t="shared" si="0"/>
        <v>0.62987957282435814</v>
      </c>
      <c r="Y69" s="125">
        <f t="shared" ref="Y69" si="1">Y59/Y32</f>
        <v>0.64236826524570756</v>
      </c>
    </row>
    <row r="70" spans="1:26" x14ac:dyDescent="0.2">
      <c r="A70" t="s">
        <v>330</v>
      </c>
      <c r="B70" s="125">
        <f>B60/B33</f>
        <v>0.20959578918955396</v>
      </c>
      <c r="C70" s="125">
        <f t="shared" si="0"/>
        <v>0.1973134328358209</v>
      </c>
      <c r="D70" s="125">
        <f t="shared" si="0"/>
        <v>0.19880337231438672</v>
      </c>
      <c r="E70" s="125">
        <f t="shared" si="0"/>
        <v>0.22124882832215734</v>
      </c>
      <c r="F70" s="125">
        <f t="shared" si="0"/>
        <v>0.18617741360883505</v>
      </c>
      <c r="G70" s="125">
        <f t="shared" si="0"/>
        <v>0.21175615328694569</v>
      </c>
      <c r="H70" s="125">
        <f t="shared" si="0"/>
        <v>0.66677248418842028</v>
      </c>
      <c r="I70" s="125">
        <f t="shared" si="0"/>
        <v>0.47117445072677044</v>
      </c>
      <c r="J70" s="125">
        <f t="shared" si="0"/>
        <v>0.65277811938903507</v>
      </c>
      <c r="K70" s="125">
        <f t="shared" si="0"/>
        <v>0.69063065235740984</v>
      </c>
      <c r="L70" s="125">
        <f t="shared" si="0"/>
        <v>0.63581212836129897</v>
      </c>
      <c r="M70" s="125">
        <f t="shared" si="0"/>
        <v>0.67283901769934851</v>
      </c>
    </row>
  </sheetData>
  <pageMargins left="0.7" right="0.7" top="0.78740157499999996" bottom="0.78740157499999996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B46C-AB8F-5D4E-9470-08A542569EB8}">
  <dimension ref="A1:Z70"/>
  <sheetViews>
    <sheetView tabSelected="1" topLeftCell="A36" zoomScale="80" zoomScaleNormal="80" workbookViewId="0">
      <selection activeCell="M89" sqref="M89"/>
    </sheetView>
  </sheetViews>
  <sheetFormatPr baseColWidth="10" defaultColWidth="8.83203125" defaultRowHeight="15" x14ac:dyDescent="0.2"/>
  <sheetData>
    <row r="1" spans="1:9" x14ac:dyDescent="0.2">
      <c r="A1" t="s">
        <v>268</v>
      </c>
      <c r="E1" t="s">
        <v>269</v>
      </c>
    </row>
    <row r="2" spans="1:9" x14ac:dyDescent="0.2">
      <c r="A2" t="s">
        <v>270</v>
      </c>
      <c r="E2" t="s">
        <v>271</v>
      </c>
      <c r="I2" t="s">
        <v>272</v>
      </c>
    </row>
    <row r="3" spans="1:9" x14ac:dyDescent="0.2">
      <c r="A3" t="s">
        <v>273</v>
      </c>
      <c r="E3" t="s">
        <v>274</v>
      </c>
    </row>
    <row r="5" spans="1:9" x14ac:dyDescent="0.2">
      <c r="A5" t="s">
        <v>275</v>
      </c>
      <c r="B5" t="s">
        <v>320</v>
      </c>
    </row>
    <row r="6" spans="1:9" x14ac:dyDescent="0.2">
      <c r="A6" t="s">
        <v>277</v>
      </c>
      <c r="B6" s="118" t="s">
        <v>331</v>
      </c>
    </row>
    <row r="9" spans="1:9" x14ac:dyDescent="0.2">
      <c r="A9" t="s">
        <v>279</v>
      </c>
      <c r="E9" t="s">
        <v>280</v>
      </c>
    </row>
    <row r="10" spans="1:9" x14ac:dyDescent="0.2">
      <c r="A10" t="s">
        <v>281</v>
      </c>
      <c r="E10" t="s">
        <v>282</v>
      </c>
    </row>
    <row r="11" spans="1:9" x14ac:dyDescent="0.2">
      <c r="A11" t="s">
        <v>283</v>
      </c>
      <c r="E11" t="s">
        <v>284</v>
      </c>
    </row>
    <row r="12" spans="1:9" x14ac:dyDescent="0.2">
      <c r="A12" t="s">
        <v>285</v>
      </c>
    </row>
    <row r="15" spans="1:9" x14ac:dyDescent="0.2">
      <c r="A15" t="s">
        <v>286</v>
      </c>
    </row>
    <row r="16" spans="1:9" x14ac:dyDescent="0.2">
      <c r="A16" t="s">
        <v>287</v>
      </c>
      <c r="E16" t="s">
        <v>288</v>
      </c>
    </row>
    <row r="17" spans="1:25" x14ac:dyDescent="0.2">
      <c r="A17" t="s">
        <v>289</v>
      </c>
      <c r="E17">
        <v>340</v>
      </c>
      <c r="F17" t="s">
        <v>290</v>
      </c>
    </row>
    <row r="18" spans="1:25" x14ac:dyDescent="0.2">
      <c r="A18" t="s">
        <v>291</v>
      </c>
      <c r="E18">
        <v>495</v>
      </c>
      <c r="F18" t="s">
        <v>290</v>
      </c>
    </row>
    <row r="19" spans="1:25" x14ac:dyDescent="0.2">
      <c r="A19" t="s">
        <v>292</v>
      </c>
      <c r="E19">
        <v>35</v>
      </c>
      <c r="F19" t="s">
        <v>290</v>
      </c>
    </row>
    <row r="20" spans="1:25" x14ac:dyDescent="0.2">
      <c r="A20" t="s">
        <v>293</v>
      </c>
      <c r="E20">
        <v>10</v>
      </c>
      <c r="F20" t="s">
        <v>290</v>
      </c>
    </row>
    <row r="21" spans="1:25" x14ac:dyDescent="0.2">
      <c r="A21" t="s">
        <v>294</v>
      </c>
      <c r="E21">
        <v>214</v>
      </c>
      <c r="F21" t="s">
        <v>295</v>
      </c>
    </row>
    <row r="22" spans="1:25" x14ac:dyDescent="0.2">
      <c r="A22" t="s">
        <v>296</v>
      </c>
      <c r="E22">
        <v>25</v>
      </c>
    </row>
    <row r="23" spans="1:25" x14ac:dyDescent="0.2">
      <c r="A23" t="s">
        <v>297</v>
      </c>
      <c r="E23">
        <v>200</v>
      </c>
      <c r="F23" t="s">
        <v>298</v>
      </c>
    </row>
    <row r="24" spans="1:25" x14ac:dyDescent="0.2">
      <c r="A24" t="s">
        <v>299</v>
      </c>
      <c r="E24">
        <v>100</v>
      </c>
      <c r="F24" t="s">
        <v>298</v>
      </c>
    </row>
    <row r="25" spans="1:25" x14ac:dyDescent="0.2">
      <c r="A25" t="s">
        <v>300</v>
      </c>
      <c r="E25">
        <v>0</v>
      </c>
      <c r="F25" t="s">
        <v>301</v>
      </c>
    </row>
    <row r="26" spans="1:25" x14ac:dyDescent="0.2">
      <c r="A26" t="s">
        <v>302</v>
      </c>
      <c r="E26" t="s">
        <v>332</v>
      </c>
    </row>
    <row r="27" spans="1:25" x14ac:dyDescent="0.2">
      <c r="A27" t="s">
        <v>304</v>
      </c>
      <c r="B27" s="118" t="s">
        <v>333</v>
      </c>
    </row>
    <row r="29" spans="1:25" x14ac:dyDescent="0.2">
      <c r="B29" t="s">
        <v>306</v>
      </c>
    </row>
    <row r="30" spans="1:25" x14ac:dyDescent="0.2">
      <c r="A30" s="119" t="s">
        <v>307</v>
      </c>
      <c r="B30" s="119">
        <v>1</v>
      </c>
      <c r="C30" s="119">
        <v>2</v>
      </c>
      <c r="D30" s="119">
        <v>3</v>
      </c>
      <c r="E30" s="119">
        <v>4</v>
      </c>
      <c r="F30" s="119">
        <v>5</v>
      </c>
      <c r="G30" s="119">
        <v>6</v>
      </c>
      <c r="H30" s="119">
        <v>7</v>
      </c>
      <c r="I30" s="119">
        <v>8</v>
      </c>
      <c r="J30" s="119">
        <v>9</v>
      </c>
      <c r="K30" s="119">
        <v>10</v>
      </c>
      <c r="L30" s="119">
        <v>11</v>
      </c>
      <c r="M30" s="119">
        <v>12</v>
      </c>
      <c r="N30" s="119">
        <v>13</v>
      </c>
      <c r="O30" s="119">
        <v>14</v>
      </c>
      <c r="P30" s="119">
        <v>15</v>
      </c>
      <c r="Q30" s="119">
        <v>16</v>
      </c>
      <c r="R30" s="119">
        <v>17</v>
      </c>
      <c r="S30" s="119">
        <v>18</v>
      </c>
      <c r="T30" s="119">
        <v>19</v>
      </c>
      <c r="U30" s="119">
        <v>20</v>
      </c>
      <c r="V30" s="119">
        <v>21</v>
      </c>
      <c r="W30" s="119">
        <v>22</v>
      </c>
      <c r="X30" s="119">
        <v>23</v>
      </c>
      <c r="Y30" s="119">
        <v>24</v>
      </c>
    </row>
    <row r="31" spans="1:25" x14ac:dyDescent="0.2">
      <c r="A31" s="119" t="s">
        <v>334</v>
      </c>
      <c r="N31">
        <v>29217</v>
      </c>
      <c r="O31">
        <v>30065</v>
      </c>
      <c r="P31">
        <v>29359</v>
      </c>
      <c r="Q31">
        <v>30750</v>
      </c>
      <c r="R31">
        <v>30989</v>
      </c>
      <c r="S31">
        <v>30387</v>
      </c>
      <c r="T31">
        <v>42732</v>
      </c>
      <c r="U31">
        <v>42147</v>
      </c>
      <c r="V31">
        <v>43478</v>
      </c>
      <c r="W31">
        <v>43445</v>
      </c>
      <c r="X31">
        <v>39915</v>
      </c>
      <c r="Y31">
        <v>42676</v>
      </c>
    </row>
    <row r="32" spans="1:25" x14ac:dyDescent="0.2">
      <c r="A32" s="119" t="s">
        <v>335</v>
      </c>
      <c r="B32">
        <v>43256</v>
      </c>
      <c r="C32">
        <v>42239</v>
      </c>
      <c r="D32">
        <v>42356</v>
      </c>
      <c r="E32">
        <v>36061</v>
      </c>
      <c r="F32">
        <v>40936</v>
      </c>
      <c r="G32">
        <v>38624</v>
      </c>
      <c r="H32">
        <v>39370</v>
      </c>
      <c r="I32">
        <v>44045</v>
      </c>
      <c r="J32">
        <v>42796</v>
      </c>
      <c r="K32">
        <v>43310</v>
      </c>
      <c r="L32">
        <v>43605</v>
      </c>
      <c r="M32">
        <v>43706</v>
      </c>
      <c r="N32">
        <v>41725</v>
      </c>
      <c r="O32">
        <v>42113</v>
      </c>
      <c r="P32">
        <v>41935</v>
      </c>
      <c r="Q32">
        <v>42869</v>
      </c>
      <c r="R32">
        <v>42738</v>
      </c>
      <c r="S32">
        <v>43263</v>
      </c>
      <c r="T32">
        <v>36431</v>
      </c>
      <c r="U32">
        <v>41074</v>
      </c>
      <c r="V32">
        <v>42612</v>
      </c>
      <c r="W32">
        <v>42635</v>
      </c>
      <c r="X32">
        <v>41154</v>
      </c>
      <c r="Y32">
        <v>41188</v>
      </c>
    </row>
    <row r="33" spans="1:25" x14ac:dyDescent="0.2">
      <c r="A33" s="119" t="s">
        <v>336</v>
      </c>
      <c r="B33">
        <v>41029</v>
      </c>
      <c r="C33">
        <v>41150</v>
      </c>
      <c r="D33">
        <v>42198</v>
      </c>
      <c r="E33">
        <v>37914</v>
      </c>
      <c r="F33">
        <v>39134</v>
      </c>
      <c r="G33">
        <v>40991</v>
      </c>
      <c r="H33">
        <v>41263</v>
      </c>
      <c r="I33">
        <v>39819</v>
      </c>
      <c r="J33">
        <v>41047</v>
      </c>
      <c r="K33">
        <v>39749</v>
      </c>
      <c r="L33">
        <v>38557</v>
      </c>
      <c r="M33">
        <v>41924</v>
      </c>
      <c r="N33">
        <v>40987</v>
      </c>
      <c r="O33">
        <v>41350</v>
      </c>
      <c r="P33">
        <v>42248</v>
      </c>
      <c r="Q33">
        <v>41532</v>
      </c>
      <c r="R33">
        <v>41667</v>
      </c>
      <c r="S33">
        <v>42153</v>
      </c>
      <c r="T33">
        <v>39213</v>
      </c>
      <c r="U33">
        <v>41490</v>
      </c>
      <c r="V33">
        <v>42865</v>
      </c>
      <c r="W33">
        <v>41732</v>
      </c>
      <c r="X33">
        <v>40851</v>
      </c>
      <c r="Y33">
        <v>41290</v>
      </c>
    </row>
    <row r="37" spans="1:25" x14ac:dyDescent="0.2">
      <c r="A37" t="s">
        <v>311</v>
      </c>
      <c r="B37" s="118" t="s">
        <v>337</v>
      </c>
    </row>
    <row r="42" spans="1:25" x14ac:dyDescent="0.2">
      <c r="A42" t="s">
        <v>313</v>
      </c>
    </row>
    <row r="43" spans="1:25" x14ac:dyDescent="0.2">
      <c r="A43" t="s">
        <v>287</v>
      </c>
      <c r="E43" t="s">
        <v>288</v>
      </c>
    </row>
    <row r="44" spans="1:25" x14ac:dyDescent="0.2">
      <c r="A44" t="s">
        <v>289</v>
      </c>
      <c r="E44">
        <v>340</v>
      </c>
      <c r="F44" t="s">
        <v>290</v>
      </c>
    </row>
    <row r="45" spans="1:25" x14ac:dyDescent="0.2">
      <c r="A45" t="s">
        <v>291</v>
      </c>
      <c r="E45">
        <v>520</v>
      </c>
      <c r="F45" t="s">
        <v>290</v>
      </c>
    </row>
    <row r="46" spans="1:25" x14ac:dyDescent="0.2">
      <c r="A46" t="s">
        <v>292</v>
      </c>
      <c r="E46">
        <v>35</v>
      </c>
      <c r="F46" t="s">
        <v>290</v>
      </c>
    </row>
    <row r="47" spans="1:25" x14ac:dyDescent="0.2">
      <c r="A47" t="s">
        <v>293</v>
      </c>
      <c r="E47">
        <v>10</v>
      </c>
      <c r="F47" t="s">
        <v>290</v>
      </c>
    </row>
    <row r="48" spans="1:25" x14ac:dyDescent="0.2">
      <c r="A48" t="s">
        <v>294</v>
      </c>
      <c r="E48">
        <v>255</v>
      </c>
      <c r="F48" t="s">
        <v>295</v>
      </c>
    </row>
    <row r="49" spans="1:25" x14ac:dyDescent="0.2">
      <c r="A49" t="s">
        <v>296</v>
      </c>
      <c r="E49">
        <v>25</v>
      </c>
    </row>
    <row r="50" spans="1:25" x14ac:dyDescent="0.2">
      <c r="A50" t="s">
        <v>297</v>
      </c>
      <c r="E50">
        <v>200</v>
      </c>
      <c r="F50" t="s">
        <v>298</v>
      </c>
    </row>
    <row r="51" spans="1:25" x14ac:dyDescent="0.2">
      <c r="A51" t="s">
        <v>299</v>
      </c>
      <c r="E51">
        <v>100</v>
      </c>
      <c r="F51" t="s">
        <v>298</v>
      </c>
    </row>
    <row r="52" spans="1:25" x14ac:dyDescent="0.2">
      <c r="A52" t="s">
        <v>300</v>
      </c>
      <c r="E52">
        <v>0</v>
      </c>
      <c r="F52" t="s">
        <v>301</v>
      </c>
    </row>
    <row r="53" spans="1:25" x14ac:dyDescent="0.2">
      <c r="A53" t="s">
        <v>302</v>
      </c>
      <c r="E53" t="s">
        <v>332</v>
      </c>
    </row>
    <row r="54" spans="1:25" x14ac:dyDescent="0.2">
      <c r="A54" t="s">
        <v>304</v>
      </c>
      <c r="B54" s="118" t="s">
        <v>338</v>
      </c>
    </row>
    <row r="56" spans="1:25" x14ac:dyDescent="0.2">
      <c r="B56" t="s">
        <v>306</v>
      </c>
    </row>
    <row r="57" spans="1:25" x14ac:dyDescent="0.2">
      <c r="A57" s="119" t="s">
        <v>307</v>
      </c>
      <c r="B57" s="119">
        <v>1</v>
      </c>
      <c r="C57" s="119">
        <v>2</v>
      </c>
      <c r="D57" s="119">
        <v>3</v>
      </c>
      <c r="E57" s="119">
        <v>4</v>
      </c>
      <c r="F57" s="119">
        <v>5</v>
      </c>
      <c r="G57" s="119">
        <v>6</v>
      </c>
      <c r="H57" s="119">
        <v>7</v>
      </c>
      <c r="I57" s="119">
        <v>8</v>
      </c>
      <c r="J57" s="119">
        <v>9</v>
      </c>
      <c r="K57" s="119">
        <v>10</v>
      </c>
      <c r="L57" s="119">
        <v>11</v>
      </c>
      <c r="M57" s="119">
        <v>12</v>
      </c>
      <c r="N57" s="119">
        <v>13</v>
      </c>
      <c r="O57" s="119">
        <v>14</v>
      </c>
      <c r="P57" s="119">
        <v>15</v>
      </c>
      <c r="Q57" s="119">
        <v>16</v>
      </c>
      <c r="R57" s="119">
        <v>17</v>
      </c>
      <c r="S57" s="119">
        <v>18</v>
      </c>
      <c r="T57" s="119">
        <v>19</v>
      </c>
      <c r="U57" s="119">
        <v>20</v>
      </c>
      <c r="V57" s="119">
        <v>21</v>
      </c>
      <c r="W57" s="119">
        <v>22</v>
      </c>
      <c r="X57" s="119">
        <v>23</v>
      </c>
      <c r="Y57" s="119">
        <v>24</v>
      </c>
    </row>
    <row r="58" spans="1:25" x14ac:dyDescent="0.2">
      <c r="A58" s="119" t="s">
        <v>334</v>
      </c>
      <c r="N58">
        <v>5689</v>
      </c>
      <c r="O58">
        <v>5473</v>
      </c>
      <c r="P58">
        <v>5586</v>
      </c>
      <c r="Q58">
        <v>5986</v>
      </c>
      <c r="R58">
        <v>5897</v>
      </c>
      <c r="S58">
        <v>5919</v>
      </c>
      <c r="T58">
        <v>26931</v>
      </c>
      <c r="U58">
        <v>27078</v>
      </c>
      <c r="V58">
        <v>26599</v>
      </c>
      <c r="W58">
        <v>25696</v>
      </c>
      <c r="X58">
        <v>23557</v>
      </c>
      <c r="Y58">
        <v>24307</v>
      </c>
    </row>
    <row r="59" spans="1:25" x14ac:dyDescent="0.2">
      <c r="A59" s="119" t="s">
        <v>335</v>
      </c>
      <c r="B59">
        <v>13867</v>
      </c>
      <c r="C59">
        <v>12567</v>
      </c>
      <c r="D59">
        <v>11997</v>
      </c>
      <c r="E59">
        <v>12192</v>
      </c>
      <c r="F59">
        <v>15947</v>
      </c>
      <c r="G59">
        <v>13830</v>
      </c>
      <c r="H59">
        <v>19104</v>
      </c>
      <c r="I59">
        <v>19427</v>
      </c>
      <c r="J59">
        <v>21048</v>
      </c>
      <c r="K59">
        <v>21808</v>
      </c>
      <c r="L59">
        <v>23368</v>
      </c>
      <c r="M59">
        <v>21670</v>
      </c>
      <c r="N59">
        <v>26388</v>
      </c>
      <c r="O59">
        <v>26156</v>
      </c>
      <c r="P59">
        <v>30992</v>
      </c>
      <c r="Q59">
        <v>27967</v>
      </c>
      <c r="R59">
        <v>28133</v>
      </c>
      <c r="S59">
        <v>24845</v>
      </c>
      <c r="T59">
        <v>23921</v>
      </c>
      <c r="U59">
        <v>24287</v>
      </c>
      <c r="V59">
        <v>26816</v>
      </c>
      <c r="W59">
        <v>26416</v>
      </c>
      <c r="X59">
        <v>17020</v>
      </c>
      <c r="Y59">
        <v>16710</v>
      </c>
    </row>
    <row r="60" spans="1:25" x14ac:dyDescent="0.2">
      <c r="A60" s="119" t="s">
        <v>336</v>
      </c>
      <c r="B60">
        <v>13230</v>
      </c>
      <c r="C60">
        <v>14770</v>
      </c>
      <c r="D60">
        <v>12058</v>
      </c>
      <c r="E60">
        <v>12017</v>
      </c>
      <c r="F60">
        <v>12657</v>
      </c>
      <c r="G60">
        <v>15315</v>
      </c>
      <c r="H60">
        <v>17510</v>
      </c>
      <c r="I60">
        <v>17036</v>
      </c>
      <c r="J60">
        <v>23468</v>
      </c>
      <c r="K60">
        <v>21193</v>
      </c>
      <c r="L60">
        <v>21281</v>
      </c>
      <c r="M60">
        <v>22827</v>
      </c>
      <c r="N60">
        <v>25566</v>
      </c>
      <c r="O60">
        <v>24132</v>
      </c>
      <c r="P60">
        <v>27287</v>
      </c>
      <c r="Q60">
        <v>27566</v>
      </c>
      <c r="R60">
        <v>25674</v>
      </c>
      <c r="S60">
        <v>27256</v>
      </c>
      <c r="T60">
        <v>25138</v>
      </c>
      <c r="U60">
        <v>25583</v>
      </c>
      <c r="V60">
        <v>25053</v>
      </c>
      <c r="W60">
        <v>26030</v>
      </c>
      <c r="X60">
        <v>20570</v>
      </c>
      <c r="Y60">
        <v>18740</v>
      </c>
    </row>
    <row r="64" spans="1:25" x14ac:dyDescent="0.2">
      <c r="A64" t="s">
        <v>311</v>
      </c>
      <c r="B64" s="118" t="s">
        <v>339</v>
      </c>
    </row>
    <row r="67" spans="1:26" x14ac:dyDescent="0.2">
      <c r="A67" s="122" t="s">
        <v>317</v>
      </c>
      <c r="B67" s="127">
        <v>25</v>
      </c>
      <c r="C67" s="127"/>
      <c r="D67" s="127">
        <v>10</v>
      </c>
      <c r="E67" s="127"/>
      <c r="F67" s="127">
        <v>5</v>
      </c>
      <c r="G67" s="127"/>
      <c r="H67" s="127">
        <v>2.5</v>
      </c>
      <c r="I67" s="127"/>
      <c r="J67" s="127">
        <v>1</v>
      </c>
      <c r="K67" s="127"/>
      <c r="L67" s="127">
        <v>0.5</v>
      </c>
      <c r="M67" s="127"/>
      <c r="N67" s="127">
        <v>0.25</v>
      </c>
      <c r="O67" s="127"/>
      <c r="P67" s="127">
        <v>0.1</v>
      </c>
      <c r="Q67" s="127"/>
      <c r="R67" s="127">
        <v>0.05</v>
      </c>
      <c r="S67" s="127"/>
      <c r="T67" s="127">
        <v>0.01</v>
      </c>
      <c r="U67" s="127"/>
      <c r="V67" s="127">
        <v>5.0000000000000001E-3</v>
      </c>
      <c r="W67" s="127"/>
      <c r="X67" s="127">
        <v>1E-3</v>
      </c>
      <c r="Y67" s="127"/>
      <c r="Z67" s="127" t="s">
        <v>316</v>
      </c>
    </row>
    <row r="68" spans="1:26" x14ac:dyDescent="0.2">
      <c r="A68" t="s">
        <v>229</v>
      </c>
      <c r="B68" s="125">
        <f>B59/B32</f>
        <v>0.32057980395783242</v>
      </c>
      <c r="C68" s="125">
        <f t="shared" ref="C68:Y69" si="0">C59/C32</f>
        <v>0.29752124813560926</v>
      </c>
      <c r="D68" s="125">
        <f t="shared" si="0"/>
        <v>0.28324204363018224</v>
      </c>
      <c r="E68" s="125">
        <f t="shared" si="0"/>
        <v>0.33809378553007402</v>
      </c>
      <c r="F68" s="125">
        <f t="shared" si="0"/>
        <v>0.38955931209693179</v>
      </c>
      <c r="G68" s="125">
        <f t="shared" si="0"/>
        <v>0.35806752278376142</v>
      </c>
      <c r="H68" s="126">
        <f t="shared" si="0"/>
        <v>0.48524257048514097</v>
      </c>
      <c r="I68" s="125">
        <f t="shared" si="0"/>
        <v>0.4410716312861846</v>
      </c>
      <c r="J68" s="125">
        <f t="shared" si="0"/>
        <v>0.49182166557622209</v>
      </c>
      <c r="K68" s="125">
        <f t="shared" si="0"/>
        <v>0.50353267143846692</v>
      </c>
      <c r="L68" s="125">
        <f t="shared" si="0"/>
        <v>0.5359018461185644</v>
      </c>
      <c r="M68" s="126">
        <f t="shared" si="0"/>
        <v>0.4958129318629021</v>
      </c>
      <c r="N68" s="125">
        <f t="shared" si="0"/>
        <v>0.63242660275614138</v>
      </c>
      <c r="O68" s="125">
        <f t="shared" si="0"/>
        <v>0.62109087455180112</v>
      </c>
      <c r="P68" s="126">
        <f t="shared" si="0"/>
        <v>0.73904852748300942</v>
      </c>
      <c r="Q68" s="125">
        <f t="shared" si="0"/>
        <v>0.65238284074739317</v>
      </c>
      <c r="R68" s="125">
        <f t="shared" si="0"/>
        <v>0.65826664794796197</v>
      </c>
      <c r="S68" s="125">
        <f t="shared" si="0"/>
        <v>0.57427825162378943</v>
      </c>
      <c r="T68" s="125">
        <f t="shared" si="0"/>
        <v>0.65661112788559195</v>
      </c>
      <c r="U68" s="125">
        <f t="shared" si="0"/>
        <v>0.59129863173783903</v>
      </c>
      <c r="V68" s="125">
        <f t="shared" si="0"/>
        <v>0.62930629869520327</v>
      </c>
      <c r="W68" s="125">
        <f t="shared" si="0"/>
        <v>0.61958484812947112</v>
      </c>
      <c r="X68" s="126">
        <f t="shared" si="0"/>
        <v>0.41356854740729942</v>
      </c>
      <c r="Y68" s="126">
        <f t="shared" si="0"/>
        <v>0.40570068952121979</v>
      </c>
    </row>
    <row r="69" spans="1:26" x14ac:dyDescent="0.2">
      <c r="B69" s="125">
        <f>B60/B33</f>
        <v>0.32245484900923738</v>
      </c>
      <c r="C69" s="125">
        <f t="shared" si="0"/>
        <v>0.35893074119076551</v>
      </c>
      <c r="D69" s="125">
        <f t="shared" si="0"/>
        <v>0.28574813972226171</v>
      </c>
      <c r="E69" s="125">
        <f t="shared" si="0"/>
        <v>0.31695415941340932</v>
      </c>
      <c r="F69" s="126">
        <f t="shared" si="0"/>
        <v>0.32342719885521543</v>
      </c>
      <c r="G69" s="125">
        <f t="shared" si="0"/>
        <v>0.37361859920470347</v>
      </c>
      <c r="H69" s="125">
        <f t="shared" si="0"/>
        <v>0.42435111358844485</v>
      </c>
      <c r="I69" s="125">
        <f t="shared" si="0"/>
        <v>0.42783595770863153</v>
      </c>
      <c r="J69" s="126">
        <f t="shared" si="0"/>
        <v>0.57173484054863932</v>
      </c>
      <c r="K69" s="125">
        <f t="shared" si="0"/>
        <v>0.53317064580241014</v>
      </c>
      <c r="L69" s="125">
        <f t="shared" si="0"/>
        <v>0.55193609461317006</v>
      </c>
      <c r="M69" s="125">
        <f t="shared" si="0"/>
        <v>0.54448525904016787</v>
      </c>
      <c r="N69" s="125">
        <f t="shared" si="0"/>
        <v>0.62375875277527015</v>
      </c>
      <c r="O69" s="125">
        <f t="shared" si="0"/>
        <v>0.5836033857315599</v>
      </c>
      <c r="P69" s="125">
        <f t="shared" si="0"/>
        <v>0.64587672789244466</v>
      </c>
      <c r="Q69" s="125">
        <f t="shared" si="0"/>
        <v>0.66372917268612153</v>
      </c>
      <c r="R69" s="125">
        <f t="shared" si="0"/>
        <v>0.61617107063143495</v>
      </c>
      <c r="S69" s="125">
        <f t="shared" si="0"/>
        <v>0.64659692074110975</v>
      </c>
      <c r="T69" s="125">
        <f t="shared" si="0"/>
        <v>0.64106291280952743</v>
      </c>
      <c r="U69" s="125">
        <f t="shared" si="0"/>
        <v>0.61660641118341775</v>
      </c>
      <c r="V69" s="125">
        <f t="shared" si="0"/>
        <v>0.58446284847777907</v>
      </c>
      <c r="W69" s="125">
        <f t="shared" si="0"/>
        <v>0.62374197258698361</v>
      </c>
      <c r="X69" s="126">
        <f t="shared" si="0"/>
        <v>0.50353724511027886</v>
      </c>
      <c r="Y69" s="126">
        <f t="shared" si="0"/>
        <v>0.45386292080406876</v>
      </c>
    </row>
    <row r="70" spans="1:26" x14ac:dyDescent="0.2">
      <c r="A70" t="s">
        <v>330</v>
      </c>
      <c r="B70" s="125">
        <f>N58/N31</f>
        <v>0.19471540541465585</v>
      </c>
      <c r="C70" s="125">
        <f>O58/O31</f>
        <v>0.18203891568268751</v>
      </c>
      <c r="D70" s="125">
        <f t="shared" ref="D70:M70" si="1">P58/P31</f>
        <v>0.19026533601280698</v>
      </c>
      <c r="E70" s="125">
        <f t="shared" si="1"/>
        <v>0.19466666666666665</v>
      </c>
      <c r="F70" s="125">
        <f t="shared" si="1"/>
        <v>0.19029332989125172</v>
      </c>
      <c r="G70" s="125">
        <f t="shared" si="1"/>
        <v>0.19478724454536481</v>
      </c>
      <c r="H70" s="125">
        <f t="shared" si="1"/>
        <v>0.63023027239539453</v>
      </c>
      <c r="I70" s="125">
        <f>U58/U31</f>
        <v>0.64246565591857074</v>
      </c>
      <c r="J70" s="125">
        <f t="shared" si="1"/>
        <v>0.61178067068402409</v>
      </c>
      <c r="K70" s="125">
        <f t="shared" si="1"/>
        <v>0.59146046725745194</v>
      </c>
      <c r="L70" s="125">
        <f t="shared" si="1"/>
        <v>0.59017913065263683</v>
      </c>
      <c r="M70" s="125">
        <f t="shared" si="1"/>
        <v>0.56957071890523947</v>
      </c>
    </row>
  </sheetData>
  <pageMargins left="0.7" right="0.7" top="0.78740157499999996" bottom="0.78740157499999996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B72FA-4D10-AC48-A118-A80508817754}">
  <dimension ref="A1"/>
  <sheetViews>
    <sheetView workbookViewId="0">
      <selection activeCell="D4" sqref="D4"/>
    </sheetView>
  </sheetViews>
  <sheetFormatPr baseColWidth="10" defaultRowHeight="16" x14ac:dyDescent="0.2"/>
  <cols>
    <col min="1" max="16384" width="10.83203125" style="114"/>
  </cols>
  <sheetData>
    <row r="1" spans="1:1" x14ac:dyDescent="0.2">
      <c r="A1" s="114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Fig 1a</vt:lpstr>
      <vt:lpstr>Fig 1b</vt:lpstr>
      <vt:lpstr>Fig 1c Control 5F clone</vt:lpstr>
      <vt:lpstr>Fig 1c AHR-KO</vt:lpstr>
      <vt:lpstr>Fig 1c PXR-KO</vt:lpstr>
      <vt:lpstr>Fig 1c Hep200529</vt:lpstr>
      <vt:lpstr>Fig 1c Hep220932</vt:lpstr>
      <vt:lpstr>Fig 1c Hep200533</vt:lpstr>
      <vt:lpstr>Fig 1 c Hep200538</vt:lpstr>
      <vt:lpstr>Fig 1c mock transfected LS180</vt:lpstr>
      <vt:lpstr>Fig 1 c PXR transfected LS180</vt:lpstr>
      <vt:lpstr>Fig 1d</vt:lpstr>
      <vt:lpstr>Fig 1e</vt:lpstr>
      <vt:lpstr>Fig 1e sr12813</vt:lpstr>
      <vt:lpstr>Fig 1e fkk5</vt:lpstr>
      <vt:lpstr>Fig 1e fkk6</vt:lpstr>
      <vt:lpstr>Fig 1f (no source)</vt:lpstr>
      <vt:lpstr>'Fig 1b'!Print_Area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2020-01-07T17:32:08Z</dcterms:created>
  <dcterms:modified xsi:type="dcterms:W3CDTF">2020-01-07T17:46:50Z</dcterms:modified>
</cp:coreProperties>
</file>