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D:\CNRSNextCloud\Projects\KT_Sponge\MS_Publication\Resubmission1\"/>
    </mc:Choice>
  </mc:AlternateContent>
  <xr:revisionPtr revIDLastSave="0" documentId="13_ncr:1_{8344CF82-C032-433C-832C-C4DAE9AD5CF1}" xr6:coauthVersionLast="36" xr6:coauthVersionMax="47" xr10:uidLastSave="{00000000-0000-0000-0000-000000000000}"/>
  <bookViews>
    <workbookView xWindow="0" yWindow="0" windowWidth="17250" windowHeight="6720" xr2:uid="{00000000-000D-0000-FFFF-FFFF00000000}"/>
  </bookViews>
  <sheets>
    <sheet name="CSM  EXAMPLE" sheetId="18" r:id="rId1"/>
    <sheet name="CSM  CLEAN SHEET" sheetId="19" r:id="rId2"/>
  </sheets>
  <definedNames>
    <definedName name="solver_adj" localSheetId="1" hidden="1">'CSM  CLEAN SHEET'!$I$8</definedName>
    <definedName name="solver_adj" localSheetId="0" hidden="1">'CSM  EXAMPLE'!$I$8</definedName>
    <definedName name="solver_cvg" localSheetId="1" hidden="1">0.0001</definedName>
    <definedName name="solver_cvg" localSheetId="0" hidden="1">0.0001</definedName>
    <definedName name="solver_drv" localSheetId="1" hidden="1">1</definedName>
    <definedName name="solver_drv" localSheetId="0" hidden="1">1</definedName>
    <definedName name="solver_eng" localSheetId="1" hidden="1">1</definedName>
    <definedName name="solver_eng" localSheetId="0" hidden="1">1</definedName>
    <definedName name="solver_est" localSheetId="1" hidden="1">1</definedName>
    <definedName name="solver_est" localSheetId="0" hidden="1">1</definedName>
    <definedName name="solver_itr" localSheetId="1" hidden="1">2147483647</definedName>
    <definedName name="solver_itr" localSheetId="0" hidden="1">2147483647</definedName>
    <definedName name="solver_mip" localSheetId="1" hidden="1">2147483647</definedName>
    <definedName name="solver_mip" localSheetId="0" hidden="1">2147483647</definedName>
    <definedName name="solver_mni" localSheetId="1" hidden="1">30</definedName>
    <definedName name="solver_mni" localSheetId="0" hidden="1">30</definedName>
    <definedName name="solver_mrt" localSheetId="1" hidden="1">0.075</definedName>
    <definedName name="solver_mrt" localSheetId="0" hidden="1">0.075</definedName>
    <definedName name="solver_msl" localSheetId="1" hidden="1">2</definedName>
    <definedName name="solver_msl" localSheetId="0" hidden="1">2</definedName>
    <definedName name="solver_neg" localSheetId="1" hidden="1">1</definedName>
    <definedName name="solver_neg" localSheetId="0" hidden="1">1</definedName>
    <definedName name="solver_nod" localSheetId="1" hidden="1">2147483647</definedName>
    <definedName name="solver_nod" localSheetId="0" hidden="1">2147483647</definedName>
    <definedName name="solver_num" localSheetId="1" hidden="1">0</definedName>
    <definedName name="solver_num" localSheetId="0" hidden="1">0</definedName>
    <definedName name="solver_nwt" localSheetId="1" hidden="1">1</definedName>
    <definedName name="solver_nwt" localSheetId="0" hidden="1">1</definedName>
    <definedName name="solver_opt" localSheetId="1" hidden="1">'CSM  CLEAN SHEET'!$I$9</definedName>
    <definedName name="solver_opt" localSheetId="0" hidden="1">'CSM  EXAMPLE'!$I$9</definedName>
    <definedName name="solver_pre" localSheetId="1" hidden="1">0.000001</definedName>
    <definedName name="solver_pre" localSheetId="0" hidden="1">0.000001</definedName>
    <definedName name="solver_rbv" localSheetId="1" hidden="1">1</definedName>
    <definedName name="solver_rbv" localSheetId="0" hidden="1">1</definedName>
    <definedName name="solver_rlx" localSheetId="1" hidden="1">2</definedName>
    <definedName name="solver_rlx" localSheetId="0" hidden="1">2</definedName>
    <definedName name="solver_rsd" localSheetId="1" hidden="1">0</definedName>
    <definedName name="solver_rsd" localSheetId="0" hidden="1">0</definedName>
    <definedName name="solver_scl" localSheetId="1" hidden="1">1</definedName>
    <definedName name="solver_scl" localSheetId="0" hidden="1">1</definedName>
    <definedName name="solver_sho" localSheetId="1" hidden="1">2</definedName>
    <definedName name="solver_sho" localSheetId="0" hidden="1">2</definedName>
    <definedName name="solver_ssz" localSheetId="1" hidden="1">100</definedName>
    <definedName name="solver_ssz" localSheetId="0" hidden="1">100</definedName>
    <definedName name="solver_tim" localSheetId="1" hidden="1">2147483647</definedName>
    <definedName name="solver_tim" localSheetId="0" hidden="1">2147483647</definedName>
    <definedName name="solver_tol" localSheetId="1" hidden="1">0.01</definedName>
    <definedName name="solver_tol" localSheetId="0" hidden="1">0.01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solver_ver" localSheetId="1" hidden="1">3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9" l="1"/>
  <c r="E25" i="19" s="1"/>
  <c r="F25" i="19" s="1"/>
  <c r="B25" i="19"/>
  <c r="D24" i="19"/>
  <c r="E24" i="19" s="1"/>
  <c r="F24" i="19" s="1"/>
  <c r="B24" i="19"/>
  <c r="D23" i="19"/>
  <c r="E23" i="19" s="1"/>
  <c r="F23" i="19" s="1"/>
  <c r="B23" i="19"/>
  <c r="D22" i="19"/>
  <c r="E22" i="19" s="1"/>
  <c r="F22" i="19" s="1"/>
  <c r="B22" i="19"/>
  <c r="D21" i="19"/>
  <c r="E21" i="19" s="1"/>
  <c r="F21" i="19" s="1"/>
  <c r="B21" i="19"/>
  <c r="D20" i="19"/>
  <c r="E20" i="19" s="1"/>
  <c r="B20" i="19"/>
  <c r="C11" i="19"/>
  <c r="C12" i="19" s="1"/>
  <c r="C9" i="19"/>
  <c r="C8" i="19"/>
  <c r="C6" i="19"/>
  <c r="C13" i="19" l="1"/>
  <c r="C14" i="19" s="1"/>
  <c r="I7" i="19" s="1"/>
  <c r="C14" i="18"/>
  <c r="C9" i="18"/>
  <c r="C8" i="18"/>
  <c r="C6" i="18"/>
  <c r="D25" i="18"/>
  <c r="B25" i="18"/>
  <c r="D24" i="18"/>
  <c r="B24" i="18"/>
  <c r="D23" i="18"/>
  <c r="B23" i="18"/>
  <c r="D22" i="18"/>
  <c r="B22" i="18"/>
  <c r="D21" i="18"/>
  <c r="B21" i="18"/>
  <c r="D20" i="18"/>
  <c r="B20" i="18"/>
  <c r="C11" i="18"/>
  <c r="C12" i="18" s="1"/>
  <c r="H25" i="19" l="1"/>
  <c r="I25" i="19" s="1"/>
  <c r="H22" i="19"/>
  <c r="I22" i="19" s="1"/>
  <c r="H21" i="19"/>
  <c r="I21" i="19" s="1"/>
  <c r="H20" i="19"/>
  <c r="I20" i="19" s="1"/>
  <c r="H23" i="19"/>
  <c r="I23" i="19" s="1"/>
  <c r="H24" i="19"/>
  <c r="I24" i="19" s="1"/>
  <c r="E25" i="18"/>
  <c r="F25" i="18" s="1"/>
  <c r="E21" i="18"/>
  <c r="F21" i="18" s="1"/>
  <c r="E22" i="18"/>
  <c r="F22" i="18" s="1"/>
  <c r="E23" i="18"/>
  <c r="F23" i="18" s="1"/>
  <c r="E24" i="18"/>
  <c r="F24" i="18" s="1"/>
  <c r="E20" i="18"/>
  <c r="C13" i="18"/>
  <c r="I7" i="18" s="1"/>
  <c r="I9" i="19" l="1"/>
  <c r="H25" i="18"/>
  <c r="I25" i="18" s="1"/>
  <c r="H22" i="18"/>
  <c r="I22" i="18" s="1"/>
  <c r="H24" i="18"/>
  <c r="I24" i="18" s="1"/>
  <c r="H23" i="18"/>
  <c r="I23" i="18" s="1"/>
  <c r="H20" i="18"/>
  <c r="I20" i="18" s="1"/>
  <c r="H21" i="18"/>
  <c r="I21" i="18" s="1"/>
  <c r="I9" i="18" l="1"/>
</calcChain>
</file>

<file path=xl/sharedStrings.xml><?xml version="1.0" encoding="utf-8"?>
<sst xmlns="http://schemas.openxmlformats.org/spreadsheetml/2006/main" count="64" uniqueCount="31">
  <si>
    <t>sqrt time (sqrt s)</t>
  </si>
  <si>
    <t>x0 (cm)</t>
  </si>
  <si>
    <t>theta_cap</t>
  </si>
  <si>
    <t>S</t>
  </si>
  <si>
    <t>gamma</t>
  </si>
  <si>
    <t>error</t>
  </si>
  <si>
    <t xml:space="preserve"> initial Surface area (m²)</t>
  </si>
  <si>
    <t>final surface area (m²)</t>
  </si>
  <si>
    <t>Temperature</t>
  </si>
  <si>
    <t xml:space="preserve">RH </t>
  </si>
  <si>
    <t>y1 (cm)</t>
  </si>
  <si>
    <t>°C</t>
  </si>
  <si>
    <t>%</t>
  </si>
  <si>
    <t>R (sponge radius)</t>
  </si>
  <si>
    <t>x1 (cm)</t>
  </si>
  <si>
    <r>
      <t>Vwet (cm</t>
    </r>
    <r>
      <rPr>
        <i/>
        <vertAlign val="superscript"/>
        <sz val="11"/>
        <color theme="1"/>
        <rFont val="Calibri"/>
        <family val="2"/>
        <scheme val="minor"/>
      </rPr>
      <t>3</t>
    </r>
    <r>
      <rPr>
        <i/>
        <sz val="11"/>
        <color theme="1"/>
        <rFont val="Calibri"/>
        <family val="2"/>
        <scheme val="minor"/>
      </rPr>
      <t>)</t>
    </r>
  </si>
  <si>
    <t>Please fill out the green boxes</t>
  </si>
  <si>
    <t>m sponge (g)</t>
  </si>
  <si>
    <t>m0 (g) (initial water mass in sponge)</t>
  </si>
  <si>
    <t>msponge (sponge dry mass) (g)</t>
  </si>
  <si>
    <t>diameter of the wet surface (cm)</t>
  </si>
  <si>
    <t>Contact Sponge Measurement</t>
  </si>
  <si>
    <t xml:space="preserve"> (cm3/cm3)</t>
  </si>
  <si>
    <r>
      <t>(cm/min</t>
    </r>
    <r>
      <rPr>
        <vertAlign val="superscript"/>
        <sz val="11"/>
        <color theme="1"/>
        <rFont val="Calibri"/>
        <family val="2"/>
        <scheme val="minor"/>
      </rPr>
      <t>0.5</t>
    </r>
    <r>
      <rPr>
        <sz val="11"/>
        <color theme="1"/>
        <rFont val="Calibri"/>
        <family val="2"/>
        <scheme val="minor"/>
      </rPr>
      <t>)</t>
    </r>
  </si>
  <si>
    <t>Comment: minimize the error (cell I9) by changing S (cell I8), proposing an initial guess (using the Solver Add-in of Excel)</t>
  </si>
  <si>
    <r>
      <t>V</t>
    </r>
    <r>
      <rPr>
        <vertAlign val="subscript"/>
        <sz val="11"/>
        <color theme="1"/>
        <rFont val="Calibri"/>
        <family val="2"/>
        <scheme val="minor"/>
      </rPr>
      <t>abs</t>
    </r>
    <r>
      <rPr>
        <sz val="11"/>
        <color theme="1"/>
        <rFont val="Calibri"/>
        <family val="2"/>
        <scheme val="minor"/>
      </rPr>
      <t xml:space="preserve">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 (formula 2 paper)</t>
    </r>
  </si>
  <si>
    <t>time (s)</t>
  </si>
  <si>
    <r>
      <t>mass increase m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-m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(g) = V</t>
    </r>
    <r>
      <rPr>
        <vertAlign val="subscript"/>
        <sz val="11"/>
        <color theme="1"/>
        <rFont val="Calibri"/>
        <family val="2"/>
        <scheme val="minor"/>
      </rPr>
      <t>abs</t>
    </r>
    <r>
      <rPr>
        <sz val="11"/>
        <color theme="1"/>
        <rFont val="Calibri"/>
        <family val="2"/>
        <scheme val="minor"/>
      </rPr>
      <t xml:space="preserve">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)*</t>
    </r>
  </si>
  <si>
    <r>
      <t>* assuming water density equals 1 g/cm</t>
    </r>
    <r>
      <rPr>
        <vertAlign val="superscript"/>
        <sz val="11"/>
        <color theme="1"/>
        <rFont val="Calibri"/>
        <family val="2"/>
        <scheme val="minor"/>
      </rPr>
      <t>3</t>
    </r>
  </si>
  <si>
    <t>inflow (kg/m²)</t>
  </si>
  <si>
    <t>inflow/s (kg/m²/s)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</si>
</sst>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vertAlign val="subscript"/>
      <sz val="11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2" fillId="0" borderId="0" xfId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2" xfId="0" applyBorder="1"/>
    <xf numFmtId="0" fontId="1" fillId="0" borderId="0" xfId="0" applyFont="1"/>
    <xf numFmtId="0" fontId="2" fillId="0" borderId="2" xfId="1" applyBorder="1"/>
    <xf numFmtId="0" fontId="12" fillId="0" borderId="0" xfId="0" applyFont="1"/>
    <xf numFmtId="0" fontId="11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0" xfId="1" applyFont="1"/>
    <xf numFmtId="0" fontId="5" fillId="0" borderId="0" xfId="1" applyFont="1"/>
    <xf numFmtId="0" fontId="13" fillId="0" borderId="0" xfId="1" applyFont="1"/>
    <xf numFmtId="0" fontId="13" fillId="0" borderId="0" xfId="0" applyFont="1"/>
    <xf numFmtId="0" fontId="9" fillId="0" borderId="0" xfId="0" applyFont="1"/>
    <xf numFmtId="0" fontId="10" fillId="0" borderId="0" xfId="0" applyFont="1"/>
    <xf numFmtId="0" fontId="0" fillId="2" borderId="2" xfId="0" applyFill="1" applyBorder="1"/>
    <xf numFmtId="0" fontId="0" fillId="2" borderId="0" xfId="0" applyFill="1"/>
    <xf numFmtId="0" fontId="11" fillId="2" borderId="2" xfId="0" applyFont="1" applyFill="1" applyBorder="1"/>
    <xf numFmtId="0" fontId="19" fillId="2" borderId="0" xfId="0" applyFont="1" applyFill="1"/>
    <xf numFmtId="0" fontId="11" fillId="0" borderId="2" xfId="0" applyFont="1" applyFill="1" applyBorder="1"/>
    <xf numFmtId="0" fontId="0" fillId="3" borderId="0" xfId="0" applyFill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5" xfId="0" applyFont="1" applyBorder="1" applyAlignment="1">
      <alignment horizontal="right"/>
    </xf>
    <xf numFmtId="0" fontId="0" fillId="0" borderId="6" xfId="0" applyFont="1" applyBorder="1"/>
    <xf numFmtId="0" fontId="0" fillId="0" borderId="7" xfId="0" quotePrefix="1" applyBorder="1"/>
    <xf numFmtId="0" fontId="11" fillId="3" borderId="8" xfId="0" applyFont="1" applyFill="1" applyBorder="1" applyAlignment="1">
      <alignment horizontal="right"/>
    </xf>
    <xf numFmtId="0" fontId="0" fillId="3" borderId="0" xfId="0" applyFill="1" applyBorder="1"/>
    <xf numFmtId="0" fontId="0" fillId="3" borderId="9" xfId="0" applyFill="1" applyBorder="1"/>
    <xf numFmtId="0" fontId="14" fillId="0" borderId="10" xfId="0" applyFont="1" applyBorder="1" applyAlignment="1">
      <alignment horizontal="right"/>
    </xf>
    <xf numFmtId="0" fontId="14" fillId="0" borderId="1" xfId="0" applyFont="1" applyBorder="1"/>
    <xf numFmtId="0" fontId="0" fillId="0" borderId="11" xfId="0" applyBorder="1"/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0" fillId="0" borderId="2" xfId="0" applyNumberFormat="1" applyBorder="1"/>
    <xf numFmtId="0" fontId="13" fillId="0" borderId="3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EAEB4-5D1E-4510-8738-06D4AB7A0204}">
  <dimension ref="A1:AL32"/>
  <sheetViews>
    <sheetView tabSelected="1" workbookViewId="0">
      <selection activeCell="F28" sqref="F28"/>
    </sheetView>
  </sheetViews>
  <sheetFormatPr defaultRowHeight="15"/>
  <cols>
    <col min="1" max="1" width="15.5703125" customWidth="1"/>
    <col min="2" max="2" width="24.28515625" customWidth="1"/>
    <col min="3" max="3" width="13" customWidth="1"/>
    <col min="4" max="4" width="37.42578125" bestFit="1" customWidth="1"/>
    <col min="5" max="5" width="14.85546875" customWidth="1"/>
    <col min="6" max="6" width="17.85546875" bestFit="1" customWidth="1"/>
    <col min="7" max="7" width="3.42578125" customWidth="1"/>
    <col min="8" max="8" width="25.5703125" customWidth="1"/>
    <col min="10" max="10" width="11.140625" customWidth="1"/>
    <col min="11" max="11" width="110.140625" bestFit="1" customWidth="1"/>
  </cols>
  <sheetData>
    <row r="1" spans="1:38" ht="18.75">
      <c r="A1" s="3" t="s">
        <v>21</v>
      </c>
      <c r="F1" s="1"/>
      <c r="G1" s="1"/>
      <c r="H1" s="1"/>
      <c r="I1" s="1"/>
      <c r="K1" s="3"/>
      <c r="V1" s="3"/>
      <c r="AE1" s="3"/>
    </row>
    <row r="2" spans="1:38" ht="18.75">
      <c r="A2" s="22" t="s">
        <v>16</v>
      </c>
      <c r="B2" s="20"/>
      <c r="F2" s="1"/>
      <c r="G2" s="1"/>
      <c r="H2" s="1"/>
      <c r="I2" s="1"/>
      <c r="K2" s="3"/>
      <c r="V2" s="3"/>
      <c r="AE2" s="3"/>
    </row>
    <row r="3" spans="1:38" ht="18.75">
      <c r="A3" s="3"/>
      <c r="F3" s="1"/>
      <c r="G3" s="1"/>
      <c r="H3" s="1"/>
      <c r="I3" s="1"/>
      <c r="K3" s="3"/>
      <c r="V3" s="3"/>
      <c r="AE3" s="3"/>
    </row>
    <row r="4" spans="1:38" ht="15.75">
      <c r="A4" s="5" t="s">
        <v>8</v>
      </c>
      <c r="B4" s="19">
        <v>25</v>
      </c>
      <c r="C4" t="s">
        <v>11</v>
      </c>
      <c r="K4" s="13"/>
      <c r="L4" s="13"/>
      <c r="V4" s="14"/>
      <c r="W4" s="13"/>
      <c r="AE4" s="14"/>
      <c r="AF4" s="13"/>
    </row>
    <row r="5" spans="1:38">
      <c r="A5" s="5" t="s">
        <v>9</v>
      </c>
      <c r="B5" s="19">
        <v>50</v>
      </c>
      <c r="C5" t="s">
        <v>12</v>
      </c>
      <c r="K5" s="1"/>
      <c r="N5" s="15"/>
      <c r="O5" s="15"/>
      <c r="P5" s="15"/>
      <c r="Q5" s="15"/>
      <c r="R5" s="15"/>
      <c r="S5" s="15"/>
      <c r="T5" s="15"/>
      <c r="V5" s="1"/>
      <c r="Y5" s="15"/>
      <c r="Z5" s="15"/>
      <c r="AA5" s="15"/>
      <c r="AB5" s="15"/>
      <c r="AC5" s="15"/>
      <c r="AE5" s="1"/>
      <c r="AH5" s="15"/>
      <c r="AI5" s="15"/>
      <c r="AJ5" s="15"/>
      <c r="AK5" s="15"/>
      <c r="AL5" s="15"/>
    </row>
    <row r="6" spans="1:38" ht="15.75" thickBot="1">
      <c r="A6" s="51" t="s">
        <v>6</v>
      </c>
      <c r="B6" s="51"/>
      <c r="C6" s="44">
        <f>PI()*(C10/100)^2</f>
        <v>2.3758294442772811E-3</v>
      </c>
      <c r="N6" s="1"/>
      <c r="O6" s="1"/>
      <c r="Y6" s="1"/>
      <c r="Z6" s="1"/>
      <c r="AH6" s="1"/>
      <c r="AI6" s="1"/>
    </row>
    <row r="7" spans="1:38">
      <c r="A7" s="52" t="s">
        <v>20</v>
      </c>
      <c r="B7" s="52"/>
      <c r="C7" s="21">
        <v>6.2</v>
      </c>
      <c r="F7" s="6"/>
      <c r="G7" s="6"/>
      <c r="H7" s="29" t="s">
        <v>2</v>
      </c>
      <c r="I7" s="30">
        <f>D25/C14</f>
        <v>3.9216811063294138E-2</v>
      </c>
      <c r="J7" s="31" t="s">
        <v>22</v>
      </c>
      <c r="N7" s="16"/>
      <c r="Q7" s="12"/>
      <c r="R7" s="6"/>
      <c r="S7" s="6"/>
      <c r="T7" s="6"/>
      <c r="Y7" s="16"/>
      <c r="AB7" s="12"/>
      <c r="AC7" s="6"/>
      <c r="AH7" s="16"/>
      <c r="AK7" s="12"/>
      <c r="AL7" s="6"/>
    </row>
    <row r="8" spans="1:38" ht="17.25">
      <c r="A8" s="53" t="s">
        <v>7</v>
      </c>
      <c r="B8" s="53"/>
      <c r="C8" s="44">
        <f>(C7/2)^2*PI()*0.0001</f>
        <v>3.0190705400997917E-3</v>
      </c>
      <c r="F8" s="8"/>
      <c r="G8" s="8"/>
      <c r="H8" s="32" t="s">
        <v>3</v>
      </c>
      <c r="I8" s="33">
        <v>1.2118691758754728E-2</v>
      </c>
      <c r="J8" s="34" t="s">
        <v>23</v>
      </c>
      <c r="K8" s="24" t="s">
        <v>24</v>
      </c>
      <c r="O8" s="1"/>
      <c r="P8" s="4"/>
      <c r="Q8" s="11"/>
      <c r="R8" s="8"/>
      <c r="S8" s="8"/>
      <c r="T8" s="8"/>
      <c r="V8" s="1"/>
      <c r="Z8" s="1"/>
      <c r="AA8" s="17"/>
      <c r="AB8" s="11"/>
      <c r="AC8" s="8"/>
      <c r="AE8" s="1"/>
      <c r="AI8" s="1"/>
      <c r="AJ8" s="17"/>
      <c r="AK8" s="11"/>
      <c r="AL8" s="8"/>
    </row>
    <row r="9" spans="1:38" ht="15.75" thickBot="1">
      <c r="A9" s="54" t="s">
        <v>18</v>
      </c>
      <c r="B9" s="55"/>
      <c r="C9" s="23">
        <f>C20-C16</f>
        <v>4.5299999999999994</v>
      </c>
      <c r="H9" s="35" t="s">
        <v>5</v>
      </c>
      <c r="I9" s="36">
        <f>SUM(I20:I25)</f>
        <v>8.6276698116681746E-3</v>
      </c>
      <c r="J9" s="37"/>
      <c r="P9" s="4"/>
      <c r="Q9" s="10"/>
      <c r="R9" s="9"/>
      <c r="S9" s="9"/>
      <c r="T9" s="9"/>
      <c r="AA9" s="17"/>
      <c r="AB9" s="10"/>
      <c r="AC9" s="9"/>
      <c r="AJ9" s="17"/>
      <c r="AK9" s="10"/>
      <c r="AL9" s="9"/>
    </row>
    <row r="10" spans="1:38" ht="15.6" customHeight="1">
      <c r="A10" s="45" t="s">
        <v>13</v>
      </c>
      <c r="B10" s="46"/>
      <c r="C10" s="7">
        <v>2.75</v>
      </c>
      <c r="P10" s="4"/>
      <c r="Q10" s="9"/>
      <c r="R10" s="9"/>
      <c r="S10" s="9"/>
      <c r="T10" s="9"/>
      <c r="AA10" s="17"/>
      <c r="AB10" s="9"/>
      <c r="AC10" s="9"/>
      <c r="AJ10" s="17"/>
      <c r="AK10" s="9"/>
      <c r="AL10" s="9"/>
    </row>
    <row r="11" spans="1:38">
      <c r="A11" s="45" t="s">
        <v>1</v>
      </c>
      <c r="B11" s="46"/>
      <c r="C11" s="7">
        <f>C7/2-C10</f>
        <v>0.35000000000000009</v>
      </c>
      <c r="P11" s="4"/>
      <c r="Q11" s="9"/>
      <c r="R11" s="9"/>
      <c r="S11" s="9"/>
      <c r="T11" s="9"/>
      <c r="AA11" s="17"/>
      <c r="AB11" s="9"/>
      <c r="AC11" s="9"/>
      <c r="AJ11" s="17"/>
      <c r="AK11" s="9"/>
      <c r="AL11" s="9"/>
    </row>
    <row r="12" spans="1:38" ht="15.75">
      <c r="A12" s="45" t="s">
        <v>10</v>
      </c>
      <c r="B12" s="46"/>
      <c r="C12" s="5">
        <f>C11/0.456</f>
        <v>0.76754385964912297</v>
      </c>
      <c r="M12" s="2"/>
      <c r="P12" s="4"/>
      <c r="Q12" s="9"/>
      <c r="R12" s="9"/>
      <c r="S12" s="9"/>
      <c r="T12" s="9"/>
      <c r="X12" s="2"/>
      <c r="AA12" s="17"/>
      <c r="AB12" s="9"/>
      <c r="AC12" s="9"/>
      <c r="AG12" s="2"/>
      <c r="AJ12" s="17"/>
      <c r="AK12" s="9"/>
      <c r="AL12" s="9"/>
    </row>
    <row r="13" spans="1:38">
      <c r="A13" s="45" t="s">
        <v>14</v>
      </c>
      <c r="B13" s="46"/>
      <c r="C13" s="5">
        <f>C10-0.0913*C12</f>
        <v>2.6799232456140349</v>
      </c>
      <c r="P13" s="4"/>
      <c r="Q13" s="9"/>
      <c r="R13" s="9"/>
      <c r="S13" s="9"/>
      <c r="T13" s="9"/>
      <c r="AA13" s="17"/>
      <c r="AB13" s="9"/>
      <c r="AC13" s="9"/>
      <c r="AJ13" s="17"/>
      <c r="AK13" s="9"/>
      <c r="AL13" s="9"/>
    </row>
    <row r="14" spans="1:38" ht="17.25">
      <c r="A14" s="45" t="s">
        <v>15</v>
      </c>
      <c r="B14" s="46"/>
      <c r="C14" s="5">
        <f>PI()*C12*(C13^2+8/15*(C10+C11-C13)^2+4/3*(C10+C11-C13)*C13)</f>
        <v>21.164392960468312</v>
      </c>
      <c r="P14" s="4"/>
      <c r="Q14" s="9"/>
      <c r="R14" s="9"/>
      <c r="S14" s="9"/>
      <c r="T14" s="9"/>
      <c r="AA14" s="17"/>
      <c r="AB14" s="9"/>
      <c r="AC14" s="9"/>
      <c r="AJ14" s="17"/>
      <c r="AK14" s="9"/>
      <c r="AL14" s="9"/>
    </row>
    <row r="15" spans="1:38">
      <c r="A15" s="47" t="s">
        <v>4</v>
      </c>
      <c r="B15" s="48"/>
      <c r="C15" s="5">
        <v>0.75</v>
      </c>
      <c r="P15" s="4"/>
      <c r="Q15" s="9"/>
      <c r="R15" s="9"/>
      <c r="S15" s="9"/>
      <c r="T15" s="9"/>
      <c r="AA15" s="17"/>
      <c r="AB15" s="9"/>
      <c r="AC15" s="9"/>
      <c r="AJ15" s="17"/>
      <c r="AK15" s="9"/>
      <c r="AL15" s="9"/>
    </row>
    <row r="16" spans="1:38">
      <c r="A16" s="49" t="s">
        <v>19</v>
      </c>
      <c r="B16" s="50"/>
      <c r="C16" s="19">
        <v>13.44</v>
      </c>
    </row>
    <row r="18" spans="1:20">
      <c r="R18" s="9"/>
      <c r="S18" s="9"/>
      <c r="T18" s="9"/>
    </row>
    <row r="19" spans="1:20" ht="19.5" thickBot="1">
      <c r="A19" s="38" t="s">
        <v>26</v>
      </c>
      <c r="B19" s="39" t="s">
        <v>0</v>
      </c>
      <c r="C19" s="40" t="s">
        <v>17</v>
      </c>
      <c r="D19" s="39" t="s">
        <v>27</v>
      </c>
      <c r="E19" s="38" t="s">
        <v>29</v>
      </c>
      <c r="F19" s="41" t="s">
        <v>30</v>
      </c>
      <c r="G19" s="42"/>
      <c r="H19" s="39" t="s">
        <v>25</v>
      </c>
      <c r="I19" s="43" t="s">
        <v>5</v>
      </c>
    </row>
    <row r="20" spans="1:20">
      <c r="A20" s="25">
        <v>0</v>
      </c>
      <c r="B20" s="25">
        <f>(A20)^0.5</f>
        <v>0</v>
      </c>
      <c r="C20" s="27">
        <v>17.97</v>
      </c>
      <c r="D20" s="25">
        <f>($C$20-C20)</f>
        <v>0</v>
      </c>
      <c r="E20" s="25">
        <f>D20/$C$6/1000</f>
        <v>0</v>
      </c>
      <c r="F20" s="26">
        <v>0</v>
      </c>
      <c r="G20" s="26"/>
      <c r="H20" s="26">
        <f t="shared" ref="H20:H25" si="0">PI()*C$10^2*I$8*SQRT(A20/60)+PI()*C$10*C$15*I$8^2/I$7*A20/60</f>
        <v>0</v>
      </c>
      <c r="I20" s="26">
        <f>(H20-D20)^2</f>
        <v>0</v>
      </c>
    </row>
    <row r="21" spans="1:20">
      <c r="A21" s="25">
        <v>90</v>
      </c>
      <c r="B21" s="25">
        <f t="shared" ref="B21:B25" si="1">(A21)^0.5</f>
        <v>9.4868329805051381</v>
      </c>
      <c r="C21" s="27">
        <v>17.559999999999999</v>
      </c>
      <c r="D21" s="25">
        <f t="shared" ref="D21:D25" si="2">($C$20-C21)</f>
        <v>0.41000000000000014</v>
      </c>
      <c r="E21" s="25">
        <f t="shared" ref="E21:E24" si="3">D21/$C$6/1000</f>
        <v>0.1725713101955097</v>
      </c>
      <c r="F21" s="26">
        <f>E21/(A21)</f>
        <v>1.9174590021723301E-3</v>
      </c>
      <c r="G21" s="26"/>
      <c r="H21" s="26">
        <f t="shared" si="0"/>
        <v>0.38902559554302557</v>
      </c>
      <c r="I21" s="26">
        <f t="shared" ref="I21:I25" si="4">(H21-D21)^2</f>
        <v>4.3992564232475477E-4</v>
      </c>
    </row>
    <row r="22" spans="1:20" ht="15.75">
      <c r="A22" s="25">
        <v>120</v>
      </c>
      <c r="B22" s="25">
        <f t="shared" si="1"/>
        <v>10.954451150103322</v>
      </c>
      <c r="C22" s="28">
        <v>17.53</v>
      </c>
      <c r="D22" s="25">
        <f t="shared" si="2"/>
        <v>0.43999999999999773</v>
      </c>
      <c r="E22" s="25">
        <f t="shared" si="3"/>
        <v>0.18519847923420454</v>
      </c>
      <c r="F22" s="26">
        <f>E22/(A22)</f>
        <v>1.543320660285038E-3</v>
      </c>
      <c r="G22" s="26"/>
      <c r="H22" s="26">
        <f t="shared" si="0"/>
        <v>0.45570989274515217</v>
      </c>
      <c r="I22" s="26">
        <f>(H22-D22)^2</f>
        <v>2.4680073006425616E-4</v>
      </c>
    </row>
    <row r="23" spans="1:20">
      <c r="A23" s="25">
        <v>180</v>
      </c>
      <c r="B23" s="25">
        <f t="shared" si="1"/>
        <v>13.416407864998739</v>
      </c>
      <c r="C23" s="27">
        <v>17.45</v>
      </c>
      <c r="D23" s="25">
        <f t="shared" si="2"/>
        <v>0.51999999999999957</v>
      </c>
      <c r="E23" s="25">
        <f t="shared" si="3"/>
        <v>0.21887093000406085</v>
      </c>
      <c r="F23" s="26">
        <f t="shared" ref="F23:F25" si="5">E23/(A23)</f>
        <v>1.2159496111336715E-3</v>
      </c>
      <c r="G23" s="26"/>
      <c r="H23" s="26">
        <f t="shared" si="0"/>
        <v>0.57148656955574584</v>
      </c>
      <c r="I23" s="26">
        <f t="shared" si="4"/>
        <v>2.6508668446186979E-3</v>
      </c>
    </row>
    <row r="24" spans="1:20">
      <c r="A24" s="25">
        <v>240</v>
      </c>
      <c r="B24" s="25">
        <f t="shared" si="1"/>
        <v>15.491933384829668</v>
      </c>
      <c r="C24" s="27">
        <v>17.329999999999998</v>
      </c>
      <c r="D24" s="25">
        <f t="shared" si="2"/>
        <v>0.64000000000000057</v>
      </c>
      <c r="E24" s="25">
        <f t="shared" si="3"/>
        <v>0.2693796061588446</v>
      </c>
      <c r="F24" s="26">
        <f t="shared" si="5"/>
        <v>1.1224150256618525E-3</v>
      </c>
      <c r="G24" s="26"/>
      <c r="H24" s="26">
        <f t="shared" si="0"/>
        <v>0.67289950579915425</v>
      </c>
      <c r="I24" s="26">
        <f t="shared" si="4"/>
        <v>1.0823774818285469E-3</v>
      </c>
    </row>
    <row r="25" spans="1:20">
      <c r="A25" s="25">
        <v>300</v>
      </c>
      <c r="B25" s="25">
        <f t="shared" si="1"/>
        <v>17.320508075688775</v>
      </c>
      <c r="C25" s="27">
        <v>17.14</v>
      </c>
      <c r="D25" s="25">
        <f t="shared" si="2"/>
        <v>0.82999999999999829</v>
      </c>
      <c r="E25" s="25">
        <f>D25/$C$6/1000</f>
        <v>0.34935167673725054</v>
      </c>
      <c r="F25" s="26">
        <f t="shared" si="5"/>
        <v>1.1645055891241684E-3</v>
      </c>
      <c r="G25" s="26"/>
      <c r="H25" s="26">
        <f t="shared" si="0"/>
        <v>0.76513322026775077</v>
      </c>
      <c r="I25" s="26">
        <f t="shared" si="4"/>
        <v>4.2076991128319188E-3</v>
      </c>
    </row>
    <row r="26" spans="1:20">
      <c r="F26" s="18"/>
      <c r="G26" s="18"/>
    </row>
    <row r="27" spans="1:20" ht="17.25">
      <c r="D27" t="s">
        <v>28</v>
      </c>
      <c r="F27" s="18"/>
      <c r="G27" s="18"/>
      <c r="H27" s="9"/>
      <c r="I27" s="9"/>
    </row>
    <row r="28" spans="1:20">
      <c r="F28" s="18"/>
      <c r="G28" s="18"/>
      <c r="H28" s="9"/>
      <c r="I28" s="9"/>
    </row>
    <row r="29" spans="1:20" ht="15.75">
      <c r="C29" s="2"/>
      <c r="F29" s="18"/>
      <c r="G29" s="18"/>
      <c r="H29" s="9"/>
      <c r="I29" s="9"/>
    </row>
    <row r="30" spans="1:20">
      <c r="F30" s="18"/>
      <c r="G30" s="18"/>
      <c r="H30" s="9"/>
      <c r="I30" s="9"/>
    </row>
    <row r="31" spans="1:20">
      <c r="F31" s="18"/>
      <c r="G31" s="18"/>
      <c r="H31" s="9"/>
      <c r="I31" s="9"/>
    </row>
    <row r="32" spans="1:20">
      <c r="F32" s="18"/>
      <c r="G32" s="18"/>
      <c r="H32" s="9"/>
      <c r="I32" s="9"/>
    </row>
  </sheetData>
  <mergeCells count="11">
    <mergeCell ref="A11:B11"/>
    <mergeCell ref="A6:B6"/>
    <mergeCell ref="A7:B7"/>
    <mergeCell ref="A8:B8"/>
    <mergeCell ref="A9:B9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4FF4-3936-4EEC-8967-97BD4111C33A}">
  <dimension ref="A1:AL32"/>
  <sheetViews>
    <sheetView workbookViewId="0">
      <selection activeCell="C33" sqref="C33"/>
    </sheetView>
  </sheetViews>
  <sheetFormatPr defaultRowHeight="15"/>
  <cols>
    <col min="1" max="1" width="15.5703125" customWidth="1"/>
    <col min="2" max="2" width="24.28515625" customWidth="1"/>
    <col min="3" max="3" width="13" customWidth="1"/>
    <col min="4" max="4" width="37.42578125" bestFit="1" customWidth="1"/>
    <col min="5" max="5" width="14.85546875" customWidth="1"/>
    <col min="6" max="6" width="17.85546875" bestFit="1" customWidth="1"/>
    <col min="7" max="7" width="3.42578125" customWidth="1"/>
    <col min="8" max="8" width="25.5703125" customWidth="1"/>
    <col min="10" max="10" width="11.140625" customWidth="1"/>
    <col min="11" max="11" width="110.140625" bestFit="1" customWidth="1"/>
  </cols>
  <sheetData>
    <row r="1" spans="1:38" ht="18.75">
      <c r="A1" s="3" t="s">
        <v>21</v>
      </c>
      <c r="F1" s="1"/>
      <c r="G1" s="1"/>
      <c r="H1" s="1"/>
      <c r="I1" s="1"/>
      <c r="K1" s="3"/>
      <c r="V1" s="3"/>
      <c r="AE1" s="3"/>
    </row>
    <row r="2" spans="1:38" ht="18.75">
      <c r="A2" s="22" t="s">
        <v>16</v>
      </c>
      <c r="B2" s="20"/>
      <c r="F2" s="1"/>
      <c r="G2" s="1"/>
      <c r="H2" s="1"/>
      <c r="I2" s="1"/>
      <c r="K2" s="3"/>
      <c r="V2" s="3"/>
      <c r="AE2" s="3"/>
    </row>
    <row r="3" spans="1:38" ht="18.75">
      <c r="A3" s="3"/>
      <c r="F3" s="1"/>
      <c r="G3" s="1"/>
      <c r="H3" s="1"/>
      <c r="I3" s="1"/>
      <c r="K3" s="3"/>
      <c r="V3" s="3"/>
      <c r="AE3" s="3"/>
    </row>
    <row r="4" spans="1:38" ht="15.75">
      <c r="A4" s="5" t="s">
        <v>8</v>
      </c>
      <c r="B4" s="19"/>
      <c r="C4" t="s">
        <v>11</v>
      </c>
      <c r="K4" s="13"/>
      <c r="L4" s="13"/>
      <c r="V4" s="14"/>
      <c r="W4" s="13"/>
      <c r="AE4" s="14"/>
      <c r="AF4" s="13"/>
    </row>
    <row r="5" spans="1:38">
      <c r="A5" s="5" t="s">
        <v>9</v>
      </c>
      <c r="B5" s="19"/>
      <c r="C5" t="s">
        <v>12</v>
      </c>
      <c r="K5" s="1"/>
      <c r="N5" s="15"/>
      <c r="O5" s="15"/>
      <c r="P5" s="15"/>
      <c r="Q5" s="15"/>
      <c r="R5" s="15"/>
      <c r="S5" s="15"/>
      <c r="T5" s="15"/>
      <c r="V5" s="1"/>
      <c r="Y5" s="15"/>
      <c r="Z5" s="15"/>
      <c r="AA5" s="15"/>
      <c r="AB5" s="15"/>
      <c r="AC5" s="15"/>
      <c r="AE5" s="1"/>
      <c r="AH5" s="15"/>
      <c r="AI5" s="15"/>
      <c r="AJ5" s="15"/>
      <c r="AK5" s="15"/>
      <c r="AL5" s="15"/>
    </row>
    <row r="6" spans="1:38" ht="15.75" thickBot="1">
      <c r="A6" s="51" t="s">
        <v>6</v>
      </c>
      <c r="B6" s="51"/>
      <c r="C6" s="44">
        <f>PI()*(C10/100)^2</f>
        <v>2.3758294442772811E-3</v>
      </c>
      <c r="N6" s="1"/>
      <c r="O6" s="1"/>
      <c r="Y6" s="1"/>
      <c r="Z6" s="1"/>
      <c r="AH6" s="1"/>
      <c r="AI6" s="1"/>
    </row>
    <row r="7" spans="1:38">
      <c r="A7" s="52" t="s">
        <v>20</v>
      </c>
      <c r="B7" s="52"/>
      <c r="C7" s="21"/>
      <c r="F7" s="6"/>
      <c r="G7" s="6"/>
      <c r="H7" s="29" t="s">
        <v>2</v>
      </c>
      <c r="I7" s="30">
        <f>D25/C14</f>
        <v>0</v>
      </c>
      <c r="J7" s="31" t="s">
        <v>22</v>
      </c>
      <c r="N7" s="16"/>
      <c r="Q7" s="12"/>
      <c r="R7" s="6"/>
      <c r="S7" s="6"/>
      <c r="T7" s="6"/>
      <c r="Y7" s="16"/>
      <c r="AB7" s="12"/>
      <c r="AC7" s="6"/>
      <c r="AH7" s="16"/>
      <c r="AK7" s="12"/>
      <c r="AL7" s="6"/>
    </row>
    <row r="8" spans="1:38" ht="17.25">
      <c r="A8" s="53" t="s">
        <v>7</v>
      </c>
      <c r="B8" s="53"/>
      <c r="C8" s="44">
        <f>(C7/2)^2*PI()*0.0001</f>
        <v>0</v>
      </c>
      <c r="F8" s="8"/>
      <c r="G8" s="8"/>
      <c r="H8" s="32" t="s">
        <v>3</v>
      </c>
      <c r="I8" s="33"/>
      <c r="J8" s="34" t="s">
        <v>23</v>
      </c>
      <c r="K8" s="24" t="s">
        <v>24</v>
      </c>
      <c r="O8" s="1"/>
      <c r="P8" s="4"/>
      <c r="Q8" s="11"/>
      <c r="R8" s="8"/>
      <c r="S8" s="8"/>
      <c r="T8" s="8"/>
      <c r="V8" s="1"/>
      <c r="Z8" s="1"/>
      <c r="AA8" s="17"/>
      <c r="AB8" s="11"/>
      <c r="AC8" s="8"/>
      <c r="AE8" s="1"/>
      <c r="AI8" s="1"/>
      <c r="AJ8" s="17"/>
      <c r="AK8" s="11"/>
      <c r="AL8" s="8"/>
    </row>
    <row r="9" spans="1:38" ht="15.75" thickBot="1">
      <c r="A9" s="54" t="s">
        <v>18</v>
      </c>
      <c r="B9" s="55"/>
      <c r="C9" s="23">
        <f>C20-C16</f>
        <v>0</v>
      </c>
      <c r="H9" s="35" t="s">
        <v>5</v>
      </c>
      <c r="I9" s="36" t="e">
        <f>SUM(I20:I25)</f>
        <v>#DIV/0!</v>
      </c>
      <c r="J9" s="37"/>
      <c r="P9" s="4"/>
      <c r="Q9" s="10"/>
      <c r="R9" s="9"/>
      <c r="S9" s="9"/>
      <c r="T9" s="9"/>
      <c r="AA9" s="17"/>
      <c r="AB9" s="10"/>
      <c r="AC9" s="9"/>
      <c r="AJ9" s="17"/>
      <c r="AK9" s="10"/>
      <c r="AL9" s="9"/>
    </row>
    <row r="10" spans="1:38" ht="15.6" customHeight="1">
      <c r="A10" s="45" t="s">
        <v>13</v>
      </c>
      <c r="B10" s="46"/>
      <c r="C10" s="7">
        <v>2.75</v>
      </c>
      <c r="P10" s="4"/>
      <c r="Q10" s="9"/>
      <c r="R10" s="9"/>
      <c r="S10" s="9"/>
      <c r="T10" s="9"/>
      <c r="AA10" s="17"/>
      <c r="AB10" s="9"/>
      <c r="AC10" s="9"/>
      <c r="AJ10" s="17"/>
      <c r="AK10" s="9"/>
      <c r="AL10" s="9"/>
    </row>
    <row r="11" spans="1:38">
      <c r="A11" s="45" t="s">
        <v>1</v>
      </c>
      <c r="B11" s="46"/>
      <c r="C11" s="7">
        <f>C7/2-C10</f>
        <v>-2.75</v>
      </c>
      <c r="P11" s="4"/>
      <c r="Q11" s="9"/>
      <c r="R11" s="9"/>
      <c r="S11" s="9"/>
      <c r="T11" s="9"/>
      <c r="AA11" s="17"/>
      <c r="AB11" s="9"/>
      <c r="AC11" s="9"/>
      <c r="AJ11" s="17"/>
      <c r="AK11" s="9"/>
      <c r="AL11" s="9"/>
    </row>
    <row r="12" spans="1:38" ht="15.75">
      <c r="A12" s="45" t="s">
        <v>10</v>
      </c>
      <c r="B12" s="46"/>
      <c r="C12" s="5">
        <f>C11/0.456</f>
        <v>-6.0307017543859649</v>
      </c>
      <c r="M12" s="2"/>
      <c r="P12" s="4"/>
      <c r="Q12" s="9"/>
      <c r="R12" s="9"/>
      <c r="S12" s="9"/>
      <c r="T12" s="9"/>
      <c r="X12" s="2"/>
      <c r="AA12" s="17"/>
      <c r="AB12" s="9"/>
      <c r="AC12" s="9"/>
      <c r="AG12" s="2"/>
      <c r="AJ12" s="17"/>
      <c r="AK12" s="9"/>
      <c r="AL12" s="9"/>
    </row>
    <row r="13" spans="1:38">
      <c r="A13" s="45" t="s">
        <v>14</v>
      </c>
      <c r="B13" s="46"/>
      <c r="C13" s="5">
        <f>C10-0.0913*C12</f>
        <v>3.3006030701754385</v>
      </c>
      <c r="P13" s="4"/>
      <c r="Q13" s="9"/>
      <c r="R13" s="9"/>
      <c r="S13" s="9"/>
      <c r="T13" s="9"/>
      <c r="AA13" s="17"/>
      <c r="AB13" s="9"/>
      <c r="AC13" s="9"/>
      <c r="AJ13" s="17"/>
      <c r="AK13" s="9"/>
      <c r="AL13" s="9"/>
    </row>
    <row r="14" spans="1:38" ht="17.25">
      <c r="A14" s="45" t="s">
        <v>15</v>
      </c>
      <c r="B14" s="46"/>
      <c r="C14" s="5">
        <f>PI()*C12*(C13^2+8/15*(C10+C11-C13)^2+4/3*(C10+C11-C13)*C13)</f>
        <v>-41.27948953534316</v>
      </c>
      <c r="P14" s="4"/>
      <c r="Q14" s="9"/>
      <c r="R14" s="9"/>
      <c r="S14" s="9"/>
      <c r="T14" s="9"/>
      <c r="AA14" s="17"/>
      <c r="AB14" s="9"/>
      <c r="AC14" s="9"/>
      <c r="AJ14" s="17"/>
      <c r="AK14" s="9"/>
      <c r="AL14" s="9"/>
    </row>
    <row r="15" spans="1:38">
      <c r="A15" s="47" t="s">
        <v>4</v>
      </c>
      <c r="B15" s="48"/>
      <c r="C15" s="5">
        <v>0.75</v>
      </c>
      <c r="P15" s="4"/>
      <c r="Q15" s="9"/>
      <c r="R15" s="9"/>
      <c r="S15" s="9"/>
      <c r="T15" s="9"/>
      <c r="AA15" s="17"/>
      <c r="AB15" s="9"/>
      <c r="AC15" s="9"/>
      <c r="AJ15" s="17"/>
      <c r="AK15" s="9"/>
      <c r="AL15" s="9"/>
    </row>
    <row r="16" spans="1:38">
      <c r="A16" s="49" t="s">
        <v>19</v>
      </c>
      <c r="B16" s="50"/>
      <c r="C16" s="19"/>
    </row>
    <row r="18" spans="1:20">
      <c r="R18" s="9"/>
      <c r="S18" s="9"/>
      <c r="T18" s="9"/>
    </row>
    <row r="19" spans="1:20" ht="19.5" thickBot="1">
      <c r="A19" s="38" t="s">
        <v>26</v>
      </c>
      <c r="B19" s="39" t="s">
        <v>0</v>
      </c>
      <c r="C19" s="40" t="s">
        <v>17</v>
      </c>
      <c r="D19" s="39" t="s">
        <v>27</v>
      </c>
      <c r="E19" s="38" t="s">
        <v>29</v>
      </c>
      <c r="F19" s="41" t="s">
        <v>30</v>
      </c>
      <c r="G19" s="42"/>
      <c r="H19" s="39" t="s">
        <v>25</v>
      </c>
      <c r="I19" s="43" t="s">
        <v>5</v>
      </c>
    </row>
    <row r="20" spans="1:20">
      <c r="A20" s="25">
        <v>0</v>
      </c>
      <c r="B20" s="25">
        <f>(A20)^0.5</f>
        <v>0</v>
      </c>
      <c r="C20" s="27"/>
      <c r="D20" s="25">
        <f>($C$20-C20)</f>
        <v>0</v>
      </c>
      <c r="E20" s="25">
        <f>D20/$C$6/1000</f>
        <v>0</v>
      </c>
      <c r="F20" s="26">
        <v>0</v>
      </c>
      <c r="G20" s="26"/>
      <c r="H20" s="26" t="e">
        <f t="shared" ref="H20:H25" si="0">PI()*C$10^2*I$8*SQRT(A20/60)+PI()*C$10*C$15*I$8^2/I$7*A20/60</f>
        <v>#DIV/0!</v>
      </c>
      <c r="I20" s="26" t="e">
        <f>(H20-D20)^2</f>
        <v>#DIV/0!</v>
      </c>
    </row>
    <row r="21" spans="1:20">
      <c r="A21" s="25">
        <v>90</v>
      </c>
      <c r="B21" s="25">
        <f t="shared" ref="B21:B25" si="1">(A21)^0.5</f>
        <v>9.4868329805051381</v>
      </c>
      <c r="C21" s="27"/>
      <c r="D21" s="25">
        <f t="shared" ref="D21:D25" si="2">($C$20-C21)</f>
        <v>0</v>
      </c>
      <c r="E21" s="25">
        <f t="shared" ref="E21:E24" si="3">D21/$C$6/1000</f>
        <v>0</v>
      </c>
      <c r="F21" s="26">
        <f>E21/(A21)</f>
        <v>0</v>
      </c>
      <c r="G21" s="26"/>
      <c r="H21" s="26" t="e">
        <f t="shared" si="0"/>
        <v>#DIV/0!</v>
      </c>
      <c r="I21" s="26" t="e">
        <f t="shared" ref="I21:I25" si="4">(H21-D21)^2</f>
        <v>#DIV/0!</v>
      </c>
    </row>
    <row r="22" spans="1:20" ht="15.75">
      <c r="A22" s="25">
        <v>120</v>
      </c>
      <c r="B22" s="25">
        <f t="shared" si="1"/>
        <v>10.954451150103322</v>
      </c>
      <c r="C22" s="28"/>
      <c r="D22" s="25">
        <f t="shared" si="2"/>
        <v>0</v>
      </c>
      <c r="E22" s="25">
        <f t="shared" si="3"/>
        <v>0</v>
      </c>
      <c r="F22" s="26">
        <f>E22/(A22)</f>
        <v>0</v>
      </c>
      <c r="G22" s="26"/>
      <c r="H22" s="26" t="e">
        <f t="shared" si="0"/>
        <v>#DIV/0!</v>
      </c>
      <c r="I22" s="26" t="e">
        <f>(H22-D22)^2</f>
        <v>#DIV/0!</v>
      </c>
    </row>
    <row r="23" spans="1:20">
      <c r="A23" s="25">
        <v>180</v>
      </c>
      <c r="B23" s="25">
        <f t="shared" si="1"/>
        <v>13.416407864998739</v>
      </c>
      <c r="C23" s="27"/>
      <c r="D23" s="25">
        <f t="shared" si="2"/>
        <v>0</v>
      </c>
      <c r="E23" s="25">
        <f t="shared" si="3"/>
        <v>0</v>
      </c>
      <c r="F23" s="26">
        <f t="shared" ref="F23:F25" si="5">E23/(A23)</f>
        <v>0</v>
      </c>
      <c r="G23" s="26"/>
      <c r="H23" s="26" t="e">
        <f t="shared" si="0"/>
        <v>#DIV/0!</v>
      </c>
      <c r="I23" s="26" t="e">
        <f t="shared" si="4"/>
        <v>#DIV/0!</v>
      </c>
    </row>
    <row r="24" spans="1:20">
      <c r="A24" s="25">
        <v>240</v>
      </c>
      <c r="B24" s="25">
        <f t="shared" si="1"/>
        <v>15.491933384829668</v>
      </c>
      <c r="C24" s="27"/>
      <c r="D24" s="25">
        <f t="shared" si="2"/>
        <v>0</v>
      </c>
      <c r="E24" s="25">
        <f t="shared" si="3"/>
        <v>0</v>
      </c>
      <c r="F24" s="26">
        <f t="shared" si="5"/>
        <v>0</v>
      </c>
      <c r="G24" s="26"/>
      <c r="H24" s="26" t="e">
        <f t="shared" si="0"/>
        <v>#DIV/0!</v>
      </c>
      <c r="I24" s="26" t="e">
        <f t="shared" si="4"/>
        <v>#DIV/0!</v>
      </c>
    </row>
    <row r="25" spans="1:20">
      <c r="A25" s="25">
        <v>300</v>
      </c>
      <c r="B25" s="25">
        <f t="shared" si="1"/>
        <v>17.320508075688775</v>
      </c>
      <c r="C25" s="27"/>
      <c r="D25" s="25">
        <f t="shared" si="2"/>
        <v>0</v>
      </c>
      <c r="E25" s="25">
        <f>D25/$C$6/1000</f>
        <v>0</v>
      </c>
      <c r="F25" s="26">
        <f t="shared" si="5"/>
        <v>0</v>
      </c>
      <c r="G25" s="26"/>
      <c r="H25" s="26" t="e">
        <f t="shared" si="0"/>
        <v>#DIV/0!</v>
      </c>
      <c r="I25" s="26" t="e">
        <f t="shared" si="4"/>
        <v>#DIV/0!</v>
      </c>
    </row>
    <row r="26" spans="1:20">
      <c r="F26" s="18"/>
      <c r="G26" s="18"/>
    </row>
    <row r="27" spans="1:20" ht="17.25">
      <c r="D27" t="s">
        <v>28</v>
      </c>
      <c r="F27" s="18"/>
      <c r="G27" s="18"/>
      <c r="H27" s="9"/>
      <c r="I27" s="9"/>
    </row>
    <row r="28" spans="1:20">
      <c r="F28" s="18"/>
      <c r="G28" s="18"/>
      <c r="H28" s="9"/>
      <c r="I28" s="9"/>
    </row>
    <row r="29" spans="1:20" ht="15.75">
      <c r="C29" s="2"/>
      <c r="F29" s="18"/>
      <c r="G29" s="18"/>
      <c r="H29" s="9"/>
      <c r="I29" s="9"/>
    </row>
    <row r="30" spans="1:20">
      <c r="F30" s="18"/>
      <c r="G30" s="18"/>
      <c r="H30" s="9"/>
      <c r="I30" s="9"/>
    </row>
    <row r="31" spans="1:20">
      <c r="F31" s="18"/>
      <c r="G31" s="18"/>
      <c r="H31" s="9"/>
      <c r="I31" s="9"/>
    </row>
    <row r="32" spans="1:20">
      <c r="F32" s="18"/>
      <c r="G32" s="18"/>
      <c r="H32" s="9"/>
      <c r="I32" s="9"/>
    </row>
  </sheetData>
  <mergeCells count="11">
    <mergeCell ref="A11:B11"/>
    <mergeCell ref="A6:B6"/>
    <mergeCell ref="A7:B7"/>
    <mergeCell ref="A8:B8"/>
    <mergeCell ref="A9:B9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CSM  EXAMPLE</vt:lpstr>
      <vt:lpstr>CSM  CLEAN SHEET</vt:lpstr>
    </vt:vector>
  </TitlesOfParts>
  <Company>The J. Paul Getty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Desarnaud</dc:creator>
  <cp:lastModifiedBy>HANNELORE DERLUYN</cp:lastModifiedBy>
  <dcterms:created xsi:type="dcterms:W3CDTF">2018-02-21T19:02:17Z</dcterms:created>
  <dcterms:modified xsi:type="dcterms:W3CDTF">2026-04-10T21:09:26Z</dcterms:modified>
</cp:coreProperties>
</file>